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eilh\Documents\Cycling Results\QRTS\QRTS 2016\Women\Round 4\"/>
    </mc:Choice>
  </mc:AlternateContent>
  <bookViews>
    <workbookView xWindow="0" yWindow="0" windowWidth="16605" windowHeight="9435" tabRatio="802" activeTab="3"/>
  </bookViews>
  <sheets>
    <sheet name="Stge1 Points" sheetId="45" r:id="rId1"/>
    <sheet name="Stge2 Points" sheetId="54" r:id="rId2"/>
    <sheet name="Stge3 Points" sheetId="36" r:id="rId3"/>
    <sheet name="Weekend Result" sheetId="47" r:id="rId4"/>
    <sheet name="GC" sheetId="48" r:id="rId5"/>
    <sheet name="U23" sheetId="49" r:id="rId6"/>
    <sheet name="Master" sheetId="50" r:id="rId7"/>
    <sheet name="Sprint" sheetId="18" r:id="rId8"/>
    <sheet name="QOM" sheetId="19" r:id="rId9"/>
    <sheet name="Teams" sheetId="27" r:id="rId10"/>
    <sheet name="Startlist" sheetId="16" r:id="rId11"/>
    <sheet name="Riders" sheetId="30" r:id="rId12"/>
    <sheet name="Boxed Numbers" sheetId="41" r:id="rId13"/>
    <sheet name="Transponder Sign out" sheetId="46" r:id="rId14"/>
  </sheets>
  <definedNames>
    <definedName name="_xlnm._FilterDatabase" localSheetId="4" hidden="1">GC!$A$2:$J$52</definedName>
    <definedName name="_xlnm._FilterDatabase" localSheetId="7" hidden="1">Sprint!$B$2:$H$27</definedName>
    <definedName name="_xlnm.Print_Area" localSheetId="12">'Boxed Numbers'!$A$1:$F$17</definedName>
    <definedName name="_xlnm.Print_Area" localSheetId="8">QOM!$A$1:$G$17</definedName>
    <definedName name="_xlnm.Print_Area" localSheetId="7">Sprint!$A$1:$H$27</definedName>
    <definedName name="_xlnm.Print_Area" localSheetId="9">Teams!$A$1:$G$10</definedName>
    <definedName name="_xlnm.Print_Area" localSheetId="13">'Transponder Sign out'!$A$1:$L$9</definedName>
    <definedName name="_xlnm.Print_Area" localSheetId="5">'U23'!$A$1:$I$10</definedName>
  </definedNames>
  <calcPr calcId="152511"/>
</workbook>
</file>

<file path=xl/calcChain.xml><?xml version="1.0" encoding="utf-8"?>
<calcChain xmlns="http://schemas.openxmlformats.org/spreadsheetml/2006/main">
  <c r="G3" i="19" l="1"/>
  <c r="G4" i="19"/>
  <c r="G12" i="19"/>
  <c r="G15" i="19"/>
  <c r="G8" i="19"/>
  <c r="G16" i="19"/>
  <c r="G6" i="19"/>
  <c r="G17" i="19"/>
  <c r="G13" i="19"/>
  <c r="G14" i="19"/>
  <c r="G7" i="19"/>
  <c r="G10" i="19"/>
  <c r="G11" i="19"/>
  <c r="G9" i="19"/>
  <c r="D12" i="19"/>
  <c r="C12" i="19"/>
  <c r="D11" i="19"/>
  <c r="C11" i="19"/>
  <c r="D17" i="18" l="1"/>
  <c r="C17" i="18"/>
  <c r="H17" i="18"/>
  <c r="J7" i="16" l="1"/>
  <c r="I7" i="16"/>
  <c r="H7" i="16"/>
  <c r="I39" i="48" l="1"/>
  <c r="H39" i="48"/>
  <c r="G39" i="48"/>
  <c r="I48" i="48"/>
  <c r="H48" i="48"/>
  <c r="G48" i="48"/>
  <c r="I49" i="48"/>
  <c r="H49" i="48"/>
  <c r="G49" i="48"/>
  <c r="E39" i="48"/>
  <c r="D39" i="48"/>
  <c r="C39" i="48"/>
  <c r="E48" i="48"/>
  <c r="D48" i="48"/>
  <c r="C48" i="48"/>
  <c r="E49" i="48"/>
  <c r="D49" i="48"/>
  <c r="C49" i="48"/>
  <c r="L30" i="16"/>
  <c r="K30" i="16"/>
  <c r="J30" i="16"/>
  <c r="I30" i="16"/>
  <c r="H30" i="16"/>
  <c r="J27" i="16"/>
  <c r="I27" i="16"/>
  <c r="H27" i="16"/>
  <c r="L22" i="16"/>
  <c r="K22" i="16"/>
  <c r="J22" i="16"/>
  <c r="I22" i="16"/>
  <c r="H22" i="16"/>
  <c r="L17" i="16"/>
  <c r="K17" i="16"/>
  <c r="J17" i="16"/>
  <c r="I17" i="16"/>
  <c r="H17" i="16"/>
  <c r="K13" i="16"/>
  <c r="J13" i="16"/>
  <c r="I13" i="16"/>
  <c r="H13" i="16"/>
  <c r="J10" i="16"/>
  <c r="I10" i="16"/>
  <c r="H10" i="16"/>
  <c r="B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J48" i="48" l="1"/>
  <c r="J49" i="48"/>
  <c r="J39" i="48"/>
  <c r="H52" i="48" l="1"/>
  <c r="H51" i="48"/>
  <c r="H50" i="48"/>
  <c r="H47" i="48"/>
  <c r="H36" i="48"/>
  <c r="H46" i="48"/>
  <c r="H45" i="48"/>
  <c r="H44" i="48"/>
  <c r="H35" i="48"/>
  <c r="H43" i="48"/>
  <c r="H42" i="48"/>
  <c r="H41" i="48"/>
  <c r="H40" i="48"/>
  <c r="H38" i="48"/>
  <c r="H37" i="48"/>
  <c r="H21" i="48"/>
  <c r="H34" i="48"/>
  <c r="H25" i="48"/>
  <c r="H29" i="48"/>
  <c r="H26" i="48"/>
  <c r="H27" i="48"/>
  <c r="H23" i="48"/>
  <c r="H24" i="48"/>
  <c r="H18" i="48"/>
  <c r="H33" i="48"/>
  <c r="H32" i="48"/>
  <c r="H16" i="48"/>
  <c r="H17" i="48"/>
  <c r="H20" i="48"/>
  <c r="H22" i="48"/>
  <c r="H11" i="48"/>
  <c r="H7" i="48"/>
  <c r="H31" i="48"/>
  <c r="H30" i="48"/>
  <c r="H15" i="48"/>
  <c r="H14" i="48"/>
  <c r="H28" i="48"/>
  <c r="H13" i="48"/>
  <c r="H9" i="48"/>
  <c r="H10" i="48"/>
  <c r="H12" i="48"/>
  <c r="H6" i="48"/>
  <c r="H8" i="48"/>
  <c r="H19" i="48"/>
  <c r="H5" i="48"/>
  <c r="H4" i="48"/>
  <c r="H3" i="48"/>
  <c r="G32" i="47"/>
  <c r="F32" i="47"/>
  <c r="G31" i="47"/>
  <c r="F31" i="47"/>
  <c r="G30" i="47"/>
  <c r="F30" i="47"/>
  <c r="G23" i="47"/>
  <c r="F23" i="47"/>
  <c r="G28" i="47"/>
  <c r="F28" i="47"/>
  <c r="G25" i="47"/>
  <c r="F25" i="47"/>
  <c r="G19" i="47"/>
  <c r="F19" i="47"/>
  <c r="G27" i="47"/>
  <c r="F27" i="47"/>
  <c r="G24" i="47"/>
  <c r="F24" i="47"/>
  <c r="G26" i="47"/>
  <c r="F26" i="47"/>
  <c r="G22" i="47"/>
  <c r="F22" i="47"/>
  <c r="G17" i="47"/>
  <c r="F17" i="47"/>
  <c r="G7" i="47"/>
  <c r="F7" i="47"/>
  <c r="G9" i="47"/>
  <c r="F9" i="47"/>
  <c r="G16" i="47"/>
  <c r="F16" i="47"/>
  <c r="G12" i="47"/>
  <c r="F12" i="47"/>
  <c r="G11" i="47"/>
  <c r="F11" i="47"/>
  <c r="G18" i="47"/>
  <c r="F18" i="47"/>
  <c r="G29" i="47"/>
  <c r="F29" i="47"/>
  <c r="G14" i="47"/>
  <c r="F14" i="47"/>
  <c r="G13" i="47"/>
  <c r="F13" i="47"/>
  <c r="G5" i="47"/>
  <c r="F5" i="47"/>
  <c r="G21" i="47"/>
  <c r="F21" i="47"/>
  <c r="G20" i="47"/>
  <c r="F20" i="47"/>
  <c r="G10" i="47"/>
  <c r="F10" i="47"/>
  <c r="G15" i="47"/>
  <c r="F15" i="47"/>
  <c r="G8" i="47"/>
  <c r="F8" i="47"/>
  <c r="G6" i="47"/>
  <c r="F6" i="47"/>
  <c r="G3" i="47"/>
  <c r="F3" i="47"/>
  <c r="G4" i="47"/>
  <c r="F4" i="47"/>
  <c r="D32" i="54" l="1"/>
  <c r="C32" i="54"/>
  <c r="D31" i="54"/>
  <c r="C31" i="54"/>
  <c r="D30" i="54"/>
  <c r="C30" i="54"/>
  <c r="D29" i="54"/>
  <c r="C29" i="54"/>
  <c r="D28" i="54"/>
  <c r="C28" i="54"/>
  <c r="D27" i="54"/>
  <c r="C27" i="54"/>
  <c r="D26" i="54"/>
  <c r="C26" i="54"/>
  <c r="D25" i="54"/>
  <c r="C25" i="54"/>
  <c r="D24" i="54"/>
  <c r="C24" i="54"/>
  <c r="D23" i="54"/>
  <c r="C23" i="54"/>
  <c r="D22" i="54"/>
  <c r="C22" i="54"/>
  <c r="D21" i="54"/>
  <c r="C21" i="54"/>
  <c r="D20" i="54"/>
  <c r="C20" i="54"/>
  <c r="D19" i="54"/>
  <c r="C19" i="54"/>
  <c r="D18" i="54"/>
  <c r="C18" i="54"/>
  <c r="D17" i="54"/>
  <c r="C17" i="54"/>
  <c r="D16" i="54"/>
  <c r="C16" i="54"/>
  <c r="D15" i="54"/>
  <c r="C15" i="54"/>
  <c r="D14" i="54"/>
  <c r="C14" i="54"/>
  <c r="D13" i="54"/>
  <c r="C13" i="54"/>
  <c r="D12" i="54"/>
  <c r="C12" i="54"/>
  <c r="D11" i="54"/>
  <c r="C11" i="54"/>
  <c r="D10" i="54"/>
  <c r="C10" i="54"/>
  <c r="D9" i="54"/>
  <c r="C9" i="54"/>
  <c r="D8" i="54"/>
  <c r="C8" i="54"/>
  <c r="D7" i="54"/>
  <c r="C7" i="54"/>
  <c r="D6" i="54"/>
  <c r="C6" i="54"/>
  <c r="D5" i="54"/>
  <c r="C5" i="54"/>
  <c r="D4" i="54"/>
  <c r="C4" i="54"/>
  <c r="D3" i="54"/>
  <c r="C3" i="54"/>
  <c r="I36" i="48" l="1"/>
  <c r="G36" i="48"/>
  <c r="E36" i="48"/>
  <c r="D36" i="48"/>
  <c r="C36" i="48"/>
  <c r="H16" i="18"/>
  <c r="H26" i="18"/>
  <c r="H21" i="18"/>
  <c r="H27" i="18"/>
  <c r="H22" i="18"/>
  <c r="J36" i="48" l="1"/>
  <c r="F68" i="30"/>
  <c r="D16" i="18"/>
  <c r="C16" i="18"/>
  <c r="D26" i="18"/>
  <c r="C26" i="18"/>
  <c r="D21" i="18"/>
  <c r="C21" i="18"/>
  <c r="D27" i="18"/>
  <c r="C27" i="18"/>
  <c r="D22" i="18"/>
  <c r="C22" i="18"/>
  <c r="D14" i="18"/>
  <c r="C14" i="18"/>
  <c r="D24" i="18"/>
  <c r="C24" i="18"/>
  <c r="D25" i="18"/>
  <c r="C25" i="18"/>
  <c r="D23" i="18"/>
  <c r="C23" i="18"/>
  <c r="D20" i="18"/>
  <c r="C20" i="18"/>
  <c r="D18" i="18"/>
  <c r="C18" i="18"/>
  <c r="D19" i="18"/>
  <c r="C19" i="18"/>
  <c r="D15" i="18"/>
  <c r="C15" i="18"/>
  <c r="D13" i="18"/>
  <c r="C13" i="18"/>
  <c r="D11" i="18"/>
  <c r="C11" i="18"/>
  <c r="D7" i="18"/>
  <c r="C7" i="18"/>
  <c r="D10" i="18"/>
  <c r="C10" i="18"/>
  <c r="D9" i="18"/>
  <c r="C9" i="18"/>
  <c r="D8" i="18"/>
  <c r="C8" i="18"/>
  <c r="D6" i="18"/>
  <c r="C6" i="18"/>
  <c r="D12" i="18"/>
  <c r="C12" i="18"/>
  <c r="D4" i="18"/>
  <c r="C4" i="18"/>
  <c r="D5" i="18"/>
  <c r="C5" i="18"/>
  <c r="D3" i="18"/>
  <c r="C3" i="18"/>
  <c r="H4" i="18" l="1"/>
  <c r="I52" i="48"/>
  <c r="G52" i="48"/>
  <c r="I51" i="48"/>
  <c r="G51" i="48"/>
  <c r="I50" i="48"/>
  <c r="G50" i="48"/>
  <c r="I46" i="48"/>
  <c r="G46" i="48"/>
  <c r="I47" i="48"/>
  <c r="G47" i="48"/>
  <c r="I45" i="48"/>
  <c r="G45" i="48"/>
  <c r="I41" i="48"/>
  <c r="G41" i="48"/>
  <c r="I44" i="48"/>
  <c r="G44" i="48"/>
  <c r="I35" i="48"/>
  <c r="G35" i="48"/>
  <c r="I43" i="48"/>
  <c r="G43" i="48"/>
  <c r="I42" i="48"/>
  <c r="G42" i="48"/>
  <c r="I40" i="48"/>
  <c r="G40" i="48"/>
  <c r="I29" i="48"/>
  <c r="G29" i="48"/>
  <c r="I24" i="48"/>
  <c r="G24" i="48"/>
  <c r="I26" i="48"/>
  <c r="G26" i="48"/>
  <c r="I38" i="48"/>
  <c r="G38" i="48"/>
  <c r="I37" i="48"/>
  <c r="G37" i="48"/>
  <c r="I21" i="48"/>
  <c r="G21" i="48"/>
  <c r="I27" i="48"/>
  <c r="G27" i="48"/>
  <c r="I34" i="48"/>
  <c r="G34" i="48"/>
  <c r="I23" i="48"/>
  <c r="G23" i="48"/>
  <c r="I16" i="48"/>
  <c r="G16" i="48"/>
  <c r="I7" i="48"/>
  <c r="G7" i="48"/>
  <c r="I18" i="48"/>
  <c r="G18" i="48"/>
  <c r="I22" i="48"/>
  <c r="G22" i="48"/>
  <c r="I32" i="48"/>
  <c r="G32" i="48"/>
  <c r="I20" i="48"/>
  <c r="G20" i="48"/>
  <c r="I11" i="48"/>
  <c r="G11" i="48"/>
  <c r="I33" i="48"/>
  <c r="G33" i="48"/>
  <c r="I25" i="48"/>
  <c r="G25" i="48"/>
  <c r="I28" i="48"/>
  <c r="G28" i="48"/>
  <c r="I30" i="48"/>
  <c r="G30" i="48"/>
  <c r="I15" i="48"/>
  <c r="G15" i="48"/>
  <c r="I13" i="48"/>
  <c r="G13" i="48"/>
  <c r="I14" i="48"/>
  <c r="G14" i="48"/>
  <c r="I17" i="48"/>
  <c r="G17" i="48"/>
  <c r="I10" i="48"/>
  <c r="G10" i="48"/>
  <c r="I31" i="48"/>
  <c r="G31" i="48"/>
  <c r="I9" i="48"/>
  <c r="G9" i="48"/>
  <c r="I12" i="48"/>
  <c r="G12" i="48"/>
  <c r="I19" i="48"/>
  <c r="G19" i="48"/>
  <c r="I8" i="48"/>
  <c r="G8" i="48"/>
  <c r="I6" i="48"/>
  <c r="G6" i="48"/>
  <c r="I5" i="48"/>
  <c r="G5" i="48"/>
  <c r="I4" i="48"/>
  <c r="G4" i="48"/>
  <c r="I3" i="48"/>
  <c r="G3" i="48"/>
  <c r="E32" i="47"/>
  <c r="H32" i="47" s="1"/>
  <c r="E25" i="47"/>
  <c r="H25" i="47" s="1"/>
  <c r="E19" i="47"/>
  <c r="H19" i="47" s="1"/>
  <c r="E26" i="47"/>
  <c r="H26" i="47" s="1"/>
  <c r="E12" i="47"/>
  <c r="H12" i="47" s="1"/>
  <c r="E27" i="47"/>
  <c r="H27" i="47" s="1"/>
  <c r="E18" i="47"/>
  <c r="H18" i="47" s="1"/>
  <c r="E24" i="47"/>
  <c r="H24" i="47" s="1"/>
  <c r="E31" i="47"/>
  <c r="H31" i="47" s="1"/>
  <c r="E30" i="47"/>
  <c r="H30" i="47" s="1"/>
  <c r="E23" i="47"/>
  <c r="H23" i="47" s="1"/>
  <c r="E29" i="47"/>
  <c r="H29" i="47" s="1"/>
  <c r="E7" i="47"/>
  <c r="H7" i="47" s="1"/>
  <c r="E28" i="47"/>
  <c r="H28" i="47" s="1"/>
  <c r="E16" i="47"/>
  <c r="H16" i="47" s="1"/>
  <c r="E14" i="47"/>
  <c r="H14" i="47" s="1"/>
  <c r="E8" i="47"/>
  <c r="H8" i="47" s="1"/>
  <c r="E9" i="47"/>
  <c r="H9" i="47" s="1"/>
  <c r="E10" i="47"/>
  <c r="H10" i="47" s="1"/>
  <c r="E5" i="47"/>
  <c r="H5" i="47" s="1"/>
  <c r="E17" i="47"/>
  <c r="H17" i="47" s="1"/>
  <c r="E20" i="47"/>
  <c r="H20" i="47" s="1"/>
  <c r="E11" i="47"/>
  <c r="H11" i="47" s="1"/>
  <c r="E13" i="47"/>
  <c r="H13" i="47" s="1"/>
  <c r="E22" i="47"/>
  <c r="H22" i="47" s="1"/>
  <c r="E15" i="47"/>
  <c r="H15" i="47" s="1"/>
  <c r="E21" i="47"/>
  <c r="H21" i="47" s="1"/>
  <c r="E6" i="47"/>
  <c r="H6" i="47" s="1"/>
  <c r="E3" i="47"/>
  <c r="H3" i="47" s="1"/>
  <c r="E4" i="47"/>
  <c r="H4" i="47" s="1"/>
  <c r="D6" i="19"/>
  <c r="C6" i="19"/>
  <c r="D7" i="19"/>
  <c r="C7" i="19"/>
  <c r="D31" i="36" l="1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D13" i="36"/>
  <c r="C13" i="36"/>
  <c r="D12" i="36"/>
  <c r="C12" i="36"/>
  <c r="D11" i="36"/>
  <c r="C11" i="36"/>
  <c r="D10" i="36"/>
  <c r="C10" i="36"/>
  <c r="D9" i="36"/>
  <c r="C9" i="36"/>
  <c r="D8" i="36"/>
  <c r="C8" i="36"/>
  <c r="D7" i="36"/>
  <c r="C7" i="36"/>
  <c r="D6" i="36"/>
  <c r="C6" i="36"/>
  <c r="D5" i="36"/>
  <c r="C5" i="36"/>
  <c r="D4" i="36"/>
  <c r="C4" i="36"/>
  <c r="D3" i="36"/>
  <c r="C3" i="36"/>
  <c r="D34" i="45"/>
  <c r="C34" i="45"/>
  <c r="D33" i="45"/>
  <c r="C33" i="45"/>
  <c r="D32" i="45"/>
  <c r="C32" i="45"/>
  <c r="D31" i="45"/>
  <c r="C31" i="45"/>
  <c r="D30" i="45"/>
  <c r="C30" i="45"/>
  <c r="D29" i="45"/>
  <c r="C29" i="45"/>
  <c r="D28" i="45"/>
  <c r="C28" i="45"/>
  <c r="D27" i="45"/>
  <c r="C27" i="45"/>
  <c r="D26" i="45"/>
  <c r="C26" i="45"/>
  <c r="D25" i="45"/>
  <c r="C25" i="45"/>
  <c r="D24" i="45"/>
  <c r="C24" i="45"/>
  <c r="D23" i="45"/>
  <c r="C23" i="45"/>
  <c r="D22" i="45"/>
  <c r="C22" i="45"/>
  <c r="D21" i="45"/>
  <c r="C21" i="45"/>
  <c r="D20" i="45"/>
  <c r="C20" i="45"/>
  <c r="D19" i="45"/>
  <c r="C19" i="45"/>
  <c r="D18" i="45"/>
  <c r="C18" i="45"/>
  <c r="D17" i="45"/>
  <c r="C17" i="45"/>
  <c r="D16" i="45"/>
  <c r="C16" i="45"/>
  <c r="D15" i="45"/>
  <c r="C15" i="45"/>
  <c r="D14" i="45"/>
  <c r="C14" i="45"/>
  <c r="D13" i="45"/>
  <c r="C13" i="45"/>
  <c r="D12" i="45"/>
  <c r="C12" i="45"/>
  <c r="D11" i="45"/>
  <c r="C11" i="45"/>
  <c r="D10" i="45"/>
  <c r="C10" i="45"/>
  <c r="D9" i="45"/>
  <c r="C9" i="45"/>
  <c r="D8" i="45"/>
  <c r="C8" i="45"/>
  <c r="D7" i="45"/>
  <c r="C7" i="45"/>
  <c r="D6" i="45"/>
  <c r="C6" i="45"/>
  <c r="D5" i="45"/>
  <c r="C5" i="45"/>
  <c r="D4" i="45"/>
  <c r="C4" i="45"/>
  <c r="D3" i="45"/>
  <c r="C3" i="45"/>
  <c r="D32" i="47"/>
  <c r="C32" i="47"/>
  <c r="J45" i="48" l="1"/>
  <c r="E45" i="48"/>
  <c r="D45" i="48"/>
  <c r="C45" i="48"/>
  <c r="J7" i="48"/>
  <c r="E7" i="48"/>
  <c r="D7" i="48"/>
  <c r="C7" i="48"/>
  <c r="F66" i="30"/>
  <c r="G4" i="27" l="1"/>
  <c r="G10" i="27"/>
  <c r="G6" i="27"/>
  <c r="G9" i="27"/>
  <c r="G7" i="27"/>
  <c r="G5" i="27"/>
  <c r="G8" i="27"/>
  <c r="G3" i="27"/>
  <c r="H13" i="18"/>
  <c r="H24" i="18"/>
  <c r="J52" i="48" l="1"/>
  <c r="J50" i="48"/>
  <c r="J35" i="48"/>
  <c r="J40" i="48"/>
  <c r="J43" i="48"/>
  <c r="J23" i="48"/>
  <c r="J11" i="48"/>
  <c r="J21" i="48"/>
  <c r="J30" i="48"/>
  <c r="J6" i="48"/>
  <c r="H14" i="18"/>
  <c r="H7" i="18"/>
  <c r="H12" i="18"/>
  <c r="H25" i="18"/>
  <c r="H19" i="18"/>
  <c r="H8" i="18"/>
  <c r="H15" i="18"/>
  <c r="H9" i="18"/>
  <c r="D16" i="19"/>
  <c r="C16" i="19"/>
  <c r="D17" i="19"/>
  <c r="C17" i="19"/>
  <c r="D13" i="19"/>
  <c r="C13" i="19"/>
  <c r="D10" i="19"/>
  <c r="C10" i="19"/>
  <c r="D8" i="19"/>
  <c r="C8" i="19"/>
  <c r="J16" i="48" l="1"/>
  <c r="J26" i="48"/>
  <c r="J47" i="48"/>
  <c r="J18" i="48"/>
  <c r="J41" i="48"/>
  <c r="J51" i="48"/>
  <c r="J44" i="48"/>
  <c r="J46" i="48"/>
  <c r="J24" i="48"/>
  <c r="J29" i="48"/>
  <c r="J27" i="48"/>
  <c r="J13" i="48"/>
  <c r="J34" i="48"/>
  <c r="J38" i="48"/>
  <c r="J42" i="48"/>
  <c r="J25" i="48"/>
  <c r="J32" i="48"/>
  <c r="J9" i="48"/>
  <c r="J15" i="48"/>
  <c r="J12" i="48"/>
  <c r="J14" i="48"/>
  <c r="J37" i="48"/>
  <c r="J20" i="48"/>
  <c r="J10" i="48"/>
  <c r="J33" i="48"/>
  <c r="J28" i="48"/>
  <c r="J8" i="48"/>
  <c r="J19" i="48"/>
  <c r="J31" i="48"/>
  <c r="J17" i="48"/>
  <c r="J22" i="48"/>
  <c r="J5" i="48"/>
  <c r="J4" i="48"/>
  <c r="J3" i="48"/>
  <c r="C41" i="48"/>
  <c r="D41" i="48"/>
  <c r="E41" i="48"/>
  <c r="C18" i="48"/>
  <c r="D18" i="48"/>
  <c r="E18" i="48"/>
  <c r="C47" i="48"/>
  <c r="D47" i="48"/>
  <c r="E47" i="48"/>
  <c r="C26" i="48"/>
  <c r="D26" i="48"/>
  <c r="E26" i="48"/>
  <c r="C16" i="48"/>
  <c r="D16" i="48"/>
  <c r="E16" i="48"/>
  <c r="H20" i="18"/>
  <c r="H23" i="18"/>
  <c r="H18" i="18"/>
  <c r="H6" i="18"/>
  <c r="H10" i="18"/>
  <c r="H11" i="18"/>
  <c r="H5" i="18"/>
  <c r="H3" i="18"/>
  <c r="G5" i="19"/>
  <c r="L2" i="16" l="1"/>
  <c r="K2" i="16"/>
  <c r="D25" i="47"/>
  <c r="C25" i="47"/>
  <c r="D4" i="47"/>
  <c r="C4" i="47"/>
  <c r="D3" i="47"/>
  <c r="C3" i="47"/>
  <c r="D12" i="47"/>
  <c r="C12" i="47"/>
  <c r="D10" i="47"/>
  <c r="C10" i="47"/>
  <c r="D7" i="47"/>
  <c r="C7" i="47"/>
  <c r="D16" i="47"/>
  <c r="C16" i="47"/>
  <c r="D19" i="47"/>
  <c r="C19" i="47"/>
  <c r="D30" i="47"/>
  <c r="C30" i="47"/>
  <c r="D26" i="47"/>
  <c r="C26" i="47"/>
  <c r="D11" i="47"/>
  <c r="C11" i="47"/>
  <c r="D31" i="47"/>
  <c r="C31" i="47"/>
  <c r="D24" i="47"/>
  <c r="C24" i="47"/>
  <c r="D20" i="47"/>
  <c r="D28" i="47"/>
  <c r="C28" i="47"/>
  <c r="D6" i="47"/>
  <c r="C6" i="47"/>
  <c r="D29" i="47"/>
  <c r="C29" i="47"/>
  <c r="D22" i="47"/>
  <c r="C22" i="47"/>
  <c r="D14" i="47"/>
  <c r="C14" i="47"/>
  <c r="D21" i="47"/>
  <c r="C21" i="47"/>
  <c r="D17" i="47"/>
  <c r="C17" i="47"/>
  <c r="D8" i="47"/>
  <c r="C8" i="47"/>
  <c r="D13" i="47"/>
  <c r="C13" i="47"/>
  <c r="D18" i="47"/>
  <c r="C18" i="47"/>
  <c r="D27" i="47"/>
  <c r="C27" i="47"/>
  <c r="D9" i="47"/>
  <c r="C9" i="47"/>
  <c r="D5" i="47"/>
  <c r="C5" i="47"/>
  <c r="D23" i="47"/>
  <c r="C23" i="47"/>
  <c r="D15" i="47"/>
  <c r="C15" i="47"/>
  <c r="E34" i="16"/>
  <c r="D34" i="16"/>
  <c r="C34" i="16"/>
  <c r="E33" i="16"/>
  <c r="D33" i="16"/>
  <c r="C33" i="16"/>
  <c r="E32" i="16"/>
  <c r="D32" i="16"/>
  <c r="C32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E19" i="16"/>
  <c r="D19" i="16"/>
  <c r="C19" i="16"/>
  <c r="E18" i="16"/>
  <c r="D18" i="16"/>
  <c r="C18" i="16"/>
  <c r="E17" i="16"/>
  <c r="D17" i="16"/>
  <c r="C17" i="16"/>
  <c r="E16" i="16"/>
  <c r="D16" i="16"/>
  <c r="C16" i="16"/>
  <c r="E15" i="16"/>
  <c r="D15" i="16"/>
  <c r="C15" i="16"/>
  <c r="E14" i="16"/>
  <c r="D14" i="16"/>
  <c r="C14" i="16"/>
  <c r="E13" i="16"/>
  <c r="D13" i="16"/>
  <c r="C13" i="16"/>
  <c r="E12" i="16"/>
  <c r="D12" i="16"/>
  <c r="C12" i="16"/>
  <c r="E11" i="16"/>
  <c r="D11" i="16"/>
  <c r="C11" i="16"/>
  <c r="E10" i="16"/>
  <c r="D10" i="16"/>
  <c r="C10" i="16"/>
  <c r="E9" i="16"/>
  <c r="D9" i="16"/>
  <c r="C9" i="16"/>
  <c r="E8" i="16"/>
  <c r="D8" i="16"/>
  <c r="C8" i="16"/>
  <c r="E7" i="16"/>
  <c r="D7" i="16"/>
  <c r="C7" i="16"/>
  <c r="E6" i="16"/>
  <c r="D6" i="16"/>
  <c r="C6" i="16"/>
  <c r="E5" i="16"/>
  <c r="D5" i="16"/>
  <c r="C5" i="16"/>
  <c r="E4" i="16"/>
  <c r="D4" i="16"/>
  <c r="C4" i="16"/>
  <c r="E3" i="16"/>
  <c r="D3" i="16"/>
  <c r="C3" i="16"/>
  <c r="E2" i="16"/>
  <c r="D2" i="16"/>
  <c r="C2" i="16"/>
  <c r="F69" i="30"/>
  <c r="F67" i="30"/>
  <c r="E51" i="48" l="1"/>
  <c r="E52" i="48"/>
  <c r="E44" i="48"/>
  <c r="E46" i="48"/>
  <c r="E50" i="48"/>
  <c r="E24" i="48"/>
  <c r="E29" i="48"/>
  <c r="E35" i="48"/>
  <c r="E27" i="48"/>
  <c r="E40" i="48"/>
  <c r="E13" i="48"/>
  <c r="E34" i="48"/>
  <c r="E38" i="48"/>
  <c r="E42" i="48"/>
  <c r="E25" i="48"/>
  <c r="E32" i="48"/>
  <c r="E9" i="48"/>
  <c r="E43" i="48"/>
  <c r="E15" i="48"/>
  <c r="E12" i="48"/>
  <c r="E14" i="48"/>
  <c r="E37" i="48"/>
  <c r="E20" i="48"/>
  <c r="E10" i="48"/>
  <c r="E23" i="48"/>
  <c r="E33" i="48"/>
  <c r="E28" i="48"/>
  <c r="E8" i="48"/>
  <c r="E19" i="48"/>
  <c r="E11" i="48"/>
  <c r="E31" i="48"/>
  <c r="E17" i="48"/>
  <c r="E22" i="48"/>
  <c r="E5" i="48"/>
  <c r="E4" i="48"/>
  <c r="E21" i="48"/>
  <c r="E30" i="48"/>
  <c r="E6" i="48"/>
  <c r="E3" i="48"/>
  <c r="D51" i="48"/>
  <c r="D52" i="48"/>
  <c r="D44" i="48"/>
  <c r="D46" i="48"/>
  <c r="D50" i="48"/>
  <c r="D24" i="48"/>
  <c r="D29" i="48"/>
  <c r="D35" i="48"/>
  <c r="D27" i="48"/>
  <c r="D40" i="48"/>
  <c r="D13" i="48"/>
  <c r="D34" i="48"/>
  <c r="D38" i="48"/>
  <c r="D42" i="48"/>
  <c r="D25" i="48"/>
  <c r="D32" i="48"/>
  <c r="D9" i="48"/>
  <c r="D43" i="48"/>
  <c r="D15" i="48"/>
  <c r="D12" i="48"/>
  <c r="D14" i="48"/>
  <c r="D37" i="48"/>
  <c r="D20" i="48"/>
  <c r="D10" i="48"/>
  <c r="D23" i="48"/>
  <c r="D33" i="48"/>
  <c r="D28" i="48"/>
  <c r="D8" i="48"/>
  <c r="D19" i="48"/>
  <c r="D11" i="48"/>
  <c r="D31" i="48"/>
  <c r="D17" i="48"/>
  <c r="D22" i="48"/>
  <c r="D5" i="48"/>
  <c r="D4" i="48"/>
  <c r="D21" i="48"/>
  <c r="D30" i="48"/>
  <c r="D6" i="48"/>
  <c r="D3" i="48"/>
  <c r="D15" i="19" l="1"/>
  <c r="D4" i="19"/>
  <c r="F65" i="30" l="1"/>
  <c r="F64" i="30"/>
  <c r="F63" i="30"/>
  <c r="F62" i="30"/>
  <c r="C3" i="48" s="1"/>
  <c r="F61" i="30"/>
  <c r="F60" i="30"/>
  <c r="C30" i="48" s="1"/>
  <c r="F59" i="30"/>
  <c r="F58" i="30"/>
  <c r="C21" i="48" s="1"/>
  <c r="F57" i="30"/>
  <c r="F56" i="30"/>
  <c r="F55" i="30"/>
  <c r="F54" i="30"/>
  <c r="F53" i="30"/>
  <c r="C32" i="48" s="1"/>
  <c r="F52" i="30"/>
  <c r="F51" i="30"/>
  <c r="C25" i="48" s="1"/>
  <c r="F50" i="30"/>
  <c r="C23" i="48" s="1"/>
  <c r="F49" i="30"/>
  <c r="F48" i="30"/>
  <c r="F47" i="30"/>
  <c r="F46" i="30"/>
  <c r="F45" i="30"/>
  <c r="C35" i="48" s="1"/>
  <c r="F44" i="30"/>
  <c r="F43" i="30"/>
  <c r="F42" i="30"/>
  <c r="C38" i="48" s="1"/>
  <c r="F41" i="30"/>
  <c r="F2" i="30"/>
  <c r="C12" i="48" s="1"/>
  <c r="F3" i="30"/>
  <c r="C20" i="48" s="1"/>
  <c r="F4" i="30"/>
  <c r="C17" i="48" s="1"/>
  <c r="F5" i="30"/>
  <c r="C14" i="48" s="1"/>
  <c r="F6" i="30"/>
  <c r="F7" i="30"/>
  <c r="F8" i="30"/>
  <c r="F9" i="30"/>
  <c r="F10" i="30"/>
  <c r="C34" i="48" s="1"/>
  <c r="F11" i="30"/>
  <c r="C11" i="48" s="1"/>
  <c r="F12" i="30"/>
  <c r="F13" i="30"/>
  <c r="F14" i="30"/>
  <c r="C15" i="48" s="1"/>
  <c r="F15" i="30"/>
  <c r="C10" i="48" s="1"/>
  <c r="F16" i="30"/>
  <c r="F17" i="30"/>
  <c r="F18" i="30"/>
  <c r="C42" i="48" s="1"/>
  <c r="F19" i="30"/>
  <c r="F20" i="30"/>
  <c r="C31" i="48" s="1"/>
  <c r="F21" i="30"/>
  <c r="F22" i="30"/>
  <c r="C8" i="48" s="1"/>
  <c r="F23" i="30"/>
  <c r="C33" i="48" s="1"/>
  <c r="F24" i="30"/>
  <c r="C50" i="48" s="1"/>
  <c r="F25" i="30"/>
  <c r="F26" i="30"/>
  <c r="C27" i="48" s="1"/>
  <c r="F27" i="30"/>
  <c r="C5" i="48" s="1"/>
  <c r="F28" i="30"/>
  <c r="C24" i="48" s="1"/>
  <c r="F29" i="30"/>
  <c r="F30" i="30"/>
  <c r="C28" i="48" s="1"/>
  <c r="F31" i="30"/>
  <c r="F32" i="30"/>
  <c r="F33" i="30"/>
  <c r="F34" i="30"/>
  <c r="C37" i="48" s="1"/>
  <c r="F35" i="30"/>
  <c r="F36" i="30"/>
  <c r="F37" i="30"/>
  <c r="F38" i="30"/>
  <c r="C46" i="48" s="1"/>
  <c r="F39" i="30"/>
  <c r="C29" i="48" s="1"/>
  <c r="F40" i="30"/>
  <c r="C9" i="48" l="1"/>
  <c r="C20" i="47"/>
  <c r="C22" i="48"/>
  <c r="C15" i="19"/>
  <c r="C51" i="48"/>
  <c r="C43" i="48"/>
  <c r="C6" i="48"/>
  <c r="C13" i="48"/>
  <c r="C19" i="48"/>
  <c r="C40" i="48"/>
  <c r="C52" i="48"/>
  <c r="C44" i="48"/>
  <c r="C4" i="48"/>
  <c r="C4" i="19"/>
  <c r="J2" i="16" l="1"/>
  <c r="I2" i="16"/>
  <c r="H2" i="16"/>
  <c r="F26" i="16" l="1"/>
  <c r="F13" i="41" s="1"/>
  <c r="F2" i="16" l="1"/>
  <c r="B3" i="41" s="1"/>
  <c r="F7" i="16"/>
  <c r="F8" i="16"/>
  <c r="F29" i="16"/>
  <c r="D15" i="41" s="1"/>
  <c r="F31" i="16"/>
  <c r="F4" i="16"/>
  <c r="F12" i="16"/>
  <c r="F16" i="16"/>
  <c r="E9" i="41" s="1"/>
  <c r="F17" i="16"/>
  <c r="B11" i="41" s="1"/>
  <c r="F19" i="16"/>
  <c r="F22" i="16"/>
  <c r="B13" i="41" s="1"/>
  <c r="F24" i="16"/>
  <c r="D13" i="41" s="1"/>
  <c r="F21" i="16"/>
  <c r="F11" i="41" s="1"/>
  <c r="F27" i="16"/>
  <c r="B15" i="41" s="1"/>
  <c r="F33" i="16"/>
  <c r="E17" i="41" s="1"/>
  <c r="F3" i="16"/>
  <c r="C3" i="41" s="1"/>
  <c r="F6" i="16"/>
  <c r="F3" i="41" s="1"/>
  <c r="F9" i="16"/>
  <c r="F23" i="16"/>
  <c r="C13" i="41" s="1"/>
  <c r="F25" i="16"/>
  <c r="E13" i="41" s="1"/>
  <c r="F11" i="16"/>
  <c r="F13" i="16"/>
  <c r="B9" i="41" s="1"/>
  <c r="F15" i="16"/>
  <c r="D9" i="41" s="1"/>
  <c r="F18" i="16"/>
  <c r="F20" i="16"/>
  <c r="E11" i="41" s="1"/>
  <c r="F28" i="16"/>
  <c r="C15" i="41" s="1"/>
  <c r="F30" i="16"/>
  <c r="F32" i="16"/>
  <c r="D17" i="41" s="1"/>
  <c r="F34" i="16"/>
  <c r="F17" i="41" s="1"/>
  <c r="F14" i="16"/>
  <c r="C9" i="41" s="1"/>
  <c r="F5" i="16"/>
  <c r="F10" i="16"/>
  <c r="D7" i="41" l="1"/>
  <c r="D5" i="41"/>
  <c r="C7" i="41"/>
  <c r="B7" i="41"/>
  <c r="C11" i="41"/>
  <c r="D11" i="41"/>
  <c r="C5" i="41"/>
  <c r="B5" i="41"/>
  <c r="D3" i="41"/>
  <c r="E3" i="41"/>
  <c r="B17" i="41"/>
  <c r="C17" i="41"/>
  <c r="D9" i="19"/>
  <c r="D5" i="19"/>
  <c r="D14" i="19"/>
  <c r="D3" i="19"/>
  <c r="C5" i="19" l="1"/>
  <c r="C14" i="19"/>
  <c r="C9" i="19"/>
  <c r="C3" i="19"/>
</calcChain>
</file>

<file path=xl/sharedStrings.xml><?xml version="1.0" encoding="utf-8"?>
<sst xmlns="http://schemas.openxmlformats.org/spreadsheetml/2006/main" count="432" uniqueCount="204">
  <si>
    <t>Total</t>
  </si>
  <si>
    <t>Points</t>
  </si>
  <si>
    <t>Team</t>
  </si>
  <si>
    <t>MURRAY</t>
  </si>
  <si>
    <t>BAKER</t>
  </si>
  <si>
    <t>NEWELL</t>
  </si>
  <si>
    <t>Race#</t>
  </si>
  <si>
    <t>Transponder</t>
  </si>
  <si>
    <t>Surname</t>
  </si>
  <si>
    <t>First</t>
  </si>
  <si>
    <t>Division</t>
  </si>
  <si>
    <t>DOB</t>
  </si>
  <si>
    <t>Campos Cycling Team</t>
  </si>
  <si>
    <t>BROWN</t>
  </si>
  <si>
    <t>KENNEDY</t>
  </si>
  <si>
    <t>EDWARDS</t>
  </si>
  <si>
    <t>Transponder Numbers</t>
  </si>
  <si>
    <t>Team Manager</t>
  </si>
  <si>
    <t>Contact Number</t>
  </si>
  <si>
    <t>Signature Out</t>
  </si>
  <si>
    <t>Signature In</t>
  </si>
  <si>
    <t>No. of Transponders signed out</t>
  </si>
  <si>
    <t>No. of Transponders signed in</t>
  </si>
  <si>
    <t>Procella Sports</t>
  </si>
  <si>
    <t>Stge 1</t>
  </si>
  <si>
    <t>Stge 2</t>
  </si>
  <si>
    <t>YOUNG</t>
  </si>
  <si>
    <t>ROLLS</t>
  </si>
  <si>
    <t>BAKKER</t>
  </si>
  <si>
    <t>WEBBY</t>
  </si>
  <si>
    <t>SHONE</t>
  </si>
  <si>
    <t>HETHERINGTON</t>
  </si>
  <si>
    <t>HANNAN</t>
  </si>
  <si>
    <t>RUSSELL</t>
  </si>
  <si>
    <t>WALKER</t>
  </si>
  <si>
    <t>SMITH</t>
  </si>
  <si>
    <t>SCHRAMM</t>
  </si>
  <si>
    <t>PARKER</t>
  </si>
  <si>
    <t>GOODYEAR</t>
  </si>
  <si>
    <t>BURR</t>
  </si>
  <si>
    <t>SHEPPEARD</t>
  </si>
  <si>
    <t>KENDRICK</t>
  </si>
  <si>
    <t>TOHILL</t>
  </si>
  <si>
    <t>ARROWSMITH</t>
  </si>
  <si>
    <t>GUNNING</t>
  </si>
  <si>
    <t>PRATT</t>
  </si>
  <si>
    <t>Liz</t>
  </si>
  <si>
    <t>Nicky</t>
  </si>
  <si>
    <t>Louise</t>
  </si>
  <si>
    <t>Ainslie</t>
  </si>
  <si>
    <t>Melissa</t>
  </si>
  <si>
    <t>Celia</t>
  </si>
  <si>
    <t>Henny</t>
  </si>
  <si>
    <t>Amanda</t>
  </si>
  <si>
    <t>Dyane</t>
  </si>
  <si>
    <t>Julia</t>
  </si>
  <si>
    <t>Jane</t>
  </si>
  <si>
    <t>Corissa</t>
  </si>
  <si>
    <t>Lynda</t>
  </si>
  <si>
    <t>Amy</t>
  </si>
  <si>
    <t>Jessica</t>
  </si>
  <si>
    <t>Rachel</t>
  </si>
  <si>
    <t>Melanie</t>
  </si>
  <si>
    <t>Catriona</t>
  </si>
  <si>
    <t>Faye</t>
  </si>
  <si>
    <t>Vickie</t>
  </si>
  <si>
    <t>Brooke</t>
  </si>
  <si>
    <t>Simone</t>
  </si>
  <si>
    <t>Alix</t>
  </si>
  <si>
    <t>Hannah</t>
  </si>
  <si>
    <t>Chevonne</t>
  </si>
  <si>
    <t>Jaime</t>
  </si>
  <si>
    <t>Lucy</t>
  </si>
  <si>
    <t>LEAVER</t>
  </si>
  <si>
    <t>Lauren</t>
  </si>
  <si>
    <t>Michaela</t>
  </si>
  <si>
    <t>EVERTON</t>
  </si>
  <si>
    <t>Emma</t>
  </si>
  <si>
    <t/>
  </si>
  <si>
    <t>OOSTENBROOK</t>
  </si>
  <si>
    <t>BARNEY</t>
  </si>
  <si>
    <t>Carmen</t>
  </si>
  <si>
    <t>LANGER</t>
  </si>
  <si>
    <t>Natalie</t>
  </si>
  <si>
    <t>RANSON</t>
  </si>
  <si>
    <t>Holly</t>
  </si>
  <si>
    <t>O'DEA</t>
  </si>
  <si>
    <t>Alexandra</t>
  </si>
  <si>
    <t>TUTT</t>
  </si>
  <si>
    <t>Kirrily</t>
  </si>
  <si>
    <t>MULHOLLAND</t>
  </si>
  <si>
    <t>Nicole</t>
  </si>
  <si>
    <t>GULEY</t>
  </si>
  <si>
    <t>Patricia</t>
  </si>
  <si>
    <t>Kylie</t>
  </si>
  <si>
    <t>LONGDEN</t>
  </si>
  <si>
    <t>PLAYEL</t>
  </si>
  <si>
    <t>Bree</t>
  </si>
  <si>
    <t>NELSON</t>
  </si>
  <si>
    <t>MANGOLD</t>
  </si>
  <si>
    <t>Tanya</t>
  </si>
  <si>
    <t>OWEN</t>
  </si>
  <si>
    <t>Jahna</t>
  </si>
  <si>
    <t>Imogen</t>
  </si>
  <si>
    <t>BECK</t>
  </si>
  <si>
    <t>Anna</t>
  </si>
  <si>
    <t>PELLIN</t>
  </si>
  <si>
    <t>Fabiana</t>
  </si>
  <si>
    <t>DEL VECCHIO</t>
  </si>
  <si>
    <t>Sharon</t>
  </si>
  <si>
    <t>WILLIAMS</t>
  </si>
  <si>
    <t>Megan</t>
  </si>
  <si>
    <t>TOGHILL</t>
  </si>
  <si>
    <t>HURIKINO</t>
  </si>
  <si>
    <t>Jasmin</t>
  </si>
  <si>
    <t>BETTS</t>
  </si>
  <si>
    <t>LARGE</t>
  </si>
  <si>
    <t>Jess</t>
  </si>
  <si>
    <t>DECKERS</t>
  </si>
  <si>
    <t>Saskia</t>
  </si>
  <si>
    <t>CLONAN</t>
  </si>
  <si>
    <t>Kristina</t>
  </si>
  <si>
    <t>ROPER</t>
  </si>
  <si>
    <t>Emily</t>
  </si>
  <si>
    <t>CASSIDY</t>
  </si>
  <si>
    <t>Amiel</t>
  </si>
  <si>
    <t>Procella Sports p/b Jumbo Interactive</t>
  </si>
  <si>
    <t>Galibier Partners Elite Women's Cycling Team</t>
  </si>
  <si>
    <t>Koiled PetBarn A</t>
  </si>
  <si>
    <t>Data#3 Cisco p/b Scody</t>
  </si>
  <si>
    <t>Koiled PetBarn B</t>
  </si>
  <si>
    <t>Harcourts-UQCC</t>
  </si>
  <si>
    <t>Brisbane Camperland</t>
  </si>
  <si>
    <t>Rider</t>
  </si>
  <si>
    <t>Race No.</t>
  </si>
  <si>
    <t>Place</t>
  </si>
  <si>
    <t>No.</t>
  </si>
  <si>
    <t>Pl.</t>
  </si>
  <si>
    <t>Galibier Partners</t>
  </si>
  <si>
    <t>Eligibility</t>
  </si>
  <si>
    <t>Elite</t>
  </si>
  <si>
    <t>Master</t>
  </si>
  <si>
    <t>U23</t>
  </si>
  <si>
    <t>Emily, ROPER</t>
  </si>
  <si>
    <t>Jaime, GUNNING</t>
  </si>
  <si>
    <t>Kristina, CLONAN</t>
  </si>
  <si>
    <t>Jessica, PRATT</t>
  </si>
  <si>
    <t>Faye, GOODYEAR</t>
  </si>
  <si>
    <t>Nicky, ROLLS</t>
  </si>
  <si>
    <t>Melissa, OOSTENBROOK</t>
  </si>
  <si>
    <t>Jane, WALKER</t>
  </si>
  <si>
    <t>Brooke, SHEPPEARD</t>
  </si>
  <si>
    <t>Carmen, BARNEY</t>
  </si>
  <si>
    <t>Chevonne, ARROWSMITH</t>
  </si>
  <si>
    <t>Vickie, BURR</t>
  </si>
  <si>
    <t>Lynda, BROWN</t>
  </si>
  <si>
    <t>Jessica, TOGHILL</t>
  </si>
  <si>
    <t>Rachel, EDWARDS</t>
  </si>
  <si>
    <t>Amanda, HETHERINGTON</t>
  </si>
  <si>
    <t>Dyane, HANNAN</t>
  </si>
  <si>
    <t>Melanie, PARKER</t>
  </si>
  <si>
    <t>Alexandra, O'DEA</t>
  </si>
  <si>
    <t>Simone, KENDRICK</t>
  </si>
  <si>
    <t>Saskia, DECKERS</t>
  </si>
  <si>
    <t>Tanya, MANGOLD</t>
  </si>
  <si>
    <t>CUNDY</t>
  </si>
  <si>
    <t>Tahlia</t>
  </si>
  <si>
    <t>PASKIN</t>
  </si>
  <si>
    <t>Harcourts-UQCC (GUEST RIDER)</t>
  </si>
  <si>
    <t>Brisbane Camperland (GUEST RIDER)</t>
  </si>
  <si>
    <t>Ashleigh</t>
  </si>
  <si>
    <t>ELLIOTT</t>
  </si>
  <si>
    <t>ROUND 2 START LIST</t>
  </si>
  <si>
    <t>Stge 3</t>
  </si>
  <si>
    <t>Amy, CUNDY</t>
  </si>
  <si>
    <t>Catriona, NEWELL</t>
  </si>
  <si>
    <t>Megan, WILLIAMS</t>
  </si>
  <si>
    <t>NASH</t>
  </si>
  <si>
    <t>CORSET</t>
  </si>
  <si>
    <t>Ruth</t>
  </si>
  <si>
    <t>BARKER</t>
  </si>
  <si>
    <t>Koiled PetBarn B (GUEST RIDER)</t>
  </si>
  <si>
    <t>SUNDE</t>
  </si>
  <si>
    <t>Nicola</t>
  </si>
  <si>
    <t>Corissa, NASH</t>
  </si>
  <si>
    <t>Ruth, CORSET</t>
  </si>
  <si>
    <t>Lucy, BARKER</t>
  </si>
  <si>
    <t>Natalie, LANGER</t>
  </si>
  <si>
    <t>Women's U23 Standings After Round 4</t>
  </si>
  <si>
    <t>Points After Rd3</t>
  </si>
  <si>
    <t>Rd 4 Stge 1</t>
  </si>
  <si>
    <t>Rd 4 Stge 3</t>
  </si>
  <si>
    <t>Rd 4 Stge 2</t>
  </si>
  <si>
    <t>Women's Masters Standing After Round 4</t>
  </si>
  <si>
    <t>Women's Sprint Standings After Round 4</t>
  </si>
  <si>
    <t>Women's QOM Standings After Round 4</t>
  </si>
  <si>
    <t>Women's Teams Standings After Round 4</t>
  </si>
  <si>
    <t>Women's General Classification After Round 4</t>
  </si>
  <si>
    <t>Women's Round 4 Stage 1 Points</t>
  </si>
  <si>
    <t>Women's Round 4 Stage 2 Points</t>
  </si>
  <si>
    <t>Women's Round 4 Stage 3 Points</t>
  </si>
  <si>
    <t>Women's Round 4 Weekend Result</t>
  </si>
  <si>
    <t>WQRTS - ROUND 4</t>
  </si>
  <si>
    <t>Kylie,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</si>
</sst>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2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charset val="1"/>
    </font>
    <font>
      <b/>
      <u/>
      <sz val="11"/>
      <color theme="1"/>
      <name val="Calibri"/>
      <family val="2"/>
      <scheme val="minor"/>
    </font>
    <font>
      <b/>
      <sz val="11"/>
      <name val="Calibri"/>
      <family val="1"/>
      <charset val="204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6" fillId="0" borderId="0">
      <alignment vertical="top"/>
    </xf>
    <xf numFmtId="0" fontId="2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 applyAlignment="1"/>
    <xf numFmtId="0" fontId="6" fillId="3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0" fillId="0" borderId="8" xfId="0" applyBorder="1"/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/>
    <xf numFmtId="0" fontId="0" fillId="0" borderId="2" xfId="0" applyFont="1" applyBorder="1"/>
    <xf numFmtId="0" fontId="0" fillId="0" borderId="2" xfId="0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4" fontId="0" fillId="0" borderId="2" xfId="0" applyNumberFormat="1" applyFill="1" applyBorder="1" applyAlignment="1">
      <alignment horizontal="right"/>
    </xf>
    <xf numFmtId="0" fontId="14" fillId="0" borderId="2" xfId="0" applyFont="1" applyBorder="1" applyAlignment="1">
      <alignment vertical="center"/>
    </xf>
    <xf numFmtId="0" fontId="0" fillId="0" borderId="0" xfId="0"/>
    <xf numFmtId="0" fontId="17" fillId="0" borderId="2" xfId="0" applyFont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18" fillId="6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/>
    <xf numFmtId="0" fontId="0" fillId="0" borderId="20" xfId="0" applyFill="1" applyBorder="1"/>
    <xf numFmtId="0" fontId="0" fillId="0" borderId="2" xfId="0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/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right"/>
    </xf>
    <xf numFmtId="0" fontId="0" fillId="0" borderId="17" xfId="0" applyBorder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7" fillId="0" borderId="2" xfId="0" applyFont="1" applyBorder="1" applyAlignment="1">
      <alignment horizontal="center"/>
    </xf>
  </cellXfs>
  <cellStyles count="4">
    <cellStyle name="Hyperlink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9525</xdr:rowOff>
    </xdr:from>
    <xdr:to>
      <xdr:col>2</xdr:col>
      <xdr:colOff>0</xdr:colOff>
      <xdr:row>10</xdr:row>
      <xdr:rowOff>257175</xdr:rowOff>
    </xdr:to>
    <xdr:cxnSp macro="">
      <xdr:nvCxnSpPr>
        <xdr:cNvPr id="3" name="Straight Connector 2"/>
        <xdr:cNvCxnSpPr/>
      </xdr:nvCxnSpPr>
      <xdr:spPr>
        <a:xfrm flipV="1">
          <a:off x="2514600" y="2409825"/>
          <a:ext cx="100012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9525</xdr:rowOff>
    </xdr:from>
    <xdr:to>
      <xdr:col>3</xdr:col>
      <xdr:colOff>0</xdr:colOff>
      <xdr:row>10</xdr:row>
      <xdr:rowOff>257175</xdr:rowOff>
    </xdr:to>
    <xdr:cxnSp macro="">
      <xdr:nvCxnSpPr>
        <xdr:cNvPr id="4" name="Straight Connector 3"/>
        <xdr:cNvCxnSpPr/>
      </xdr:nvCxnSpPr>
      <xdr:spPr>
        <a:xfrm flipV="1">
          <a:off x="3514725" y="2409825"/>
          <a:ext cx="100012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990600</xdr:colOff>
      <xdr:row>11</xdr:row>
      <xdr:rowOff>19050</xdr:rowOff>
    </xdr:from>
    <xdr:to>
      <xdr:col>5</xdr:col>
      <xdr:colOff>990600</xdr:colOff>
      <xdr:row>13</xdr:row>
      <xdr:rowOff>0</xdr:rowOff>
    </xdr:to>
    <xdr:cxnSp macro="">
      <xdr:nvCxnSpPr>
        <xdr:cNvPr id="5" name="Straight Connector 4"/>
        <xdr:cNvCxnSpPr/>
      </xdr:nvCxnSpPr>
      <xdr:spPr>
        <a:xfrm flipV="1">
          <a:off x="6505575" y="2952750"/>
          <a:ext cx="100012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8" sqref="D8"/>
    </sheetView>
  </sheetViews>
  <sheetFormatPr defaultRowHeight="15" x14ac:dyDescent="0.25"/>
  <cols>
    <col min="1" max="1" width="9.140625" style="33"/>
    <col min="2" max="2" width="9.140625" style="9"/>
    <col min="3" max="3" width="23.85546875" style="33" bestFit="1" customWidth="1"/>
    <col min="4" max="4" width="43.7109375" style="33" bestFit="1" customWidth="1"/>
    <col min="5" max="5" width="9.140625" style="9"/>
    <col min="6" max="16384" width="9.140625" style="33"/>
  </cols>
  <sheetData>
    <row r="1" spans="1:5" ht="18.75" x14ac:dyDescent="0.3">
      <c r="A1" s="80" t="s">
        <v>198</v>
      </c>
      <c r="B1" s="80"/>
      <c r="C1" s="80"/>
      <c r="D1" s="80"/>
      <c r="E1" s="80"/>
    </row>
    <row r="2" spans="1:5" ht="30.75" customHeight="1" x14ac:dyDescent="0.25">
      <c r="A2" s="49" t="s">
        <v>135</v>
      </c>
      <c r="B2" s="49" t="s">
        <v>134</v>
      </c>
      <c r="C2" s="49" t="s">
        <v>133</v>
      </c>
      <c r="D2" s="49" t="s">
        <v>2</v>
      </c>
      <c r="E2" s="49" t="s">
        <v>1</v>
      </c>
    </row>
    <row r="3" spans="1:5" x14ac:dyDescent="0.25">
      <c r="A3" s="34">
        <v>1</v>
      </c>
      <c r="B3" s="34">
        <v>260</v>
      </c>
      <c r="C3" s="30" t="str">
        <f>VLOOKUP($B3,Startlist!$A$2:$F$34,6,FALSE)</f>
        <v>Lucy, KENNEDY</v>
      </c>
      <c r="D3" s="30" t="str">
        <f>VLOOKUP($B3,Startlist!$A$2:$D$34,4,FALSE)</f>
        <v>Brisbane Camperland</v>
      </c>
      <c r="E3" s="34">
        <v>100</v>
      </c>
    </row>
    <row r="4" spans="1:5" x14ac:dyDescent="0.25">
      <c r="A4" s="34">
        <v>2</v>
      </c>
      <c r="B4" s="34">
        <v>206</v>
      </c>
      <c r="C4" s="30" t="str">
        <f>VLOOKUP($B4,Startlist!$A$2:$F$34,6,FALSE)</f>
        <v>Ruth, CORSET</v>
      </c>
      <c r="D4" s="30" t="str">
        <f>VLOOKUP($B4,Startlist!$A$2:$D$34,4,FALSE)</f>
        <v>Procella Sports p/b Jumbo Interactive</v>
      </c>
      <c r="E4" s="34">
        <v>80</v>
      </c>
    </row>
    <row r="5" spans="1:5" x14ac:dyDescent="0.25">
      <c r="A5" s="34">
        <v>3</v>
      </c>
      <c r="B5" s="34">
        <v>258</v>
      </c>
      <c r="C5" s="30" t="str">
        <f>VLOOKUP($B5,Startlist!$A$2:$F$34,6,FALSE)</f>
        <v>Jessica, PRATT</v>
      </c>
      <c r="D5" s="30" t="str">
        <f>VLOOKUP($B5,Startlist!$A$2:$D$34,4,FALSE)</f>
        <v>Brisbane Camperland</v>
      </c>
      <c r="E5" s="34">
        <v>60</v>
      </c>
    </row>
    <row r="6" spans="1:5" x14ac:dyDescent="0.25">
      <c r="A6" s="34">
        <v>4</v>
      </c>
      <c r="B6" s="34">
        <v>221</v>
      </c>
      <c r="C6" s="30" t="str">
        <f>VLOOKUP($B6,Startlist!$A$2:$F$34,6,FALSE)</f>
        <v>Holly, RANSON</v>
      </c>
      <c r="D6" s="30" t="str">
        <f>VLOOKUP($B6,Startlist!$A$2:$D$34,4,FALSE)</f>
        <v>Koiled PetBarn A</v>
      </c>
      <c r="E6" s="34">
        <v>50</v>
      </c>
    </row>
    <row r="7" spans="1:5" x14ac:dyDescent="0.25">
      <c r="A7" s="34">
        <v>5</v>
      </c>
      <c r="B7" s="34">
        <v>250</v>
      </c>
      <c r="C7" s="30" t="str">
        <f>VLOOKUP($B7,Startlist!$A$2:$F$34,6,FALSE)</f>
        <v>Louise, BETTS</v>
      </c>
      <c r="D7" s="30" t="str">
        <f>VLOOKUP($B7,Startlist!$A$2:$D$34,4,FALSE)</f>
        <v>Campos Cycling Team</v>
      </c>
      <c r="E7" s="34">
        <v>45</v>
      </c>
    </row>
    <row r="8" spans="1:5" x14ac:dyDescent="0.25">
      <c r="A8" s="34">
        <v>6</v>
      </c>
      <c r="B8" s="34">
        <v>228</v>
      </c>
      <c r="C8" s="30" t="str">
        <f>VLOOKUP($B8,Startlist!$A$2:$F$34,6,FALSE)</f>
        <v>Corissa, NASH</v>
      </c>
      <c r="D8" s="30" t="str">
        <f>VLOOKUP($B8,Startlist!$A$2:$D$34,4,FALSE)</f>
        <v>Data#3 Cisco p/b Scody</v>
      </c>
      <c r="E8" s="34">
        <v>42</v>
      </c>
    </row>
    <row r="9" spans="1:5" x14ac:dyDescent="0.25">
      <c r="A9" s="34">
        <v>7</v>
      </c>
      <c r="B9" s="34">
        <v>247</v>
      </c>
      <c r="C9" s="30" t="str">
        <f>VLOOKUP($B9,Startlist!$A$2:$F$34,6,FALSE)</f>
        <v>Megan, WILLIAMS</v>
      </c>
      <c r="D9" s="30" t="str">
        <f>VLOOKUP($B9,Startlist!$A$2:$D$34,4,FALSE)</f>
        <v>Harcourts-UQCC</v>
      </c>
      <c r="E9" s="34">
        <v>40</v>
      </c>
    </row>
    <row r="10" spans="1:5" x14ac:dyDescent="0.25">
      <c r="A10" s="34">
        <v>8</v>
      </c>
      <c r="B10" s="34">
        <v>242</v>
      </c>
      <c r="C10" s="30" t="str">
        <f>VLOOKUP($B10,Startlist!$A$2:$F$34,6,FALSE)</f>
        <v>Imogen, SMITH</v>
      </c>
      <c r="D10" s="30" t="str">
        <f>VLOOKUP($B10,Startlist!$A$2:$D$34,4,FALSE)</f>
        <v>Harcourts-UQCC</v>
      </c>
      <c r="E10" s="34">
        <v>39</v>
      </c>
    </row>
    <row r="11" spans="1:5" x14ac:dyDescent="0.25">
      <c r="A11" s="34">
        <v>9</v>
      </c>
      <c r="B11" s="34">
        <v>261</v>
      </c>
      <c r="C11" s="30" t="str">
        <f>VLOOKUP($B11,Startlist!$A$2:$F$34,6,FALSE)</f>
        <v>Emily, ROPER</v>
      </c>
      <c r="D11" s="30" t="str">
        <f>VLOOKUP($B11,Startlist!$A$2:$D$34,4,FALSE)</f>
        <v>Brisbane Camperland</v>
      </c>
      <c r="E11" s="34">
        <v>38</v>
      </c>
    </row>
    <row r="12" spans="1:5" x14ac:dyDescent="0.25">
      <c r="A12" s="34">
        <v>10</v>
      </c>
      <c r="B12" s="34">
        <v>220</v>
      </c>
      <c r="C12" s="30" t="str">
        <f>VLOOKUP($B12,Startlist!$A$2:$F$34,6,FALSE)</f>
        <v>Catriona, NEWELL</v>
      </c>
      <c r="D12" s="30" t="str">
        <f>VLOOKUP($B12,Startlist!$A$2:$D$34,4,FALSE)</f>
        <v>Koiled PetBarn A</v>
      </c>
      <c r="E12" s="34">
        <v>37</v>
      </c>
    </row>
    <row r="13" spans="1:5" x14ac:dyDescent="0.25">
      <c r="A13" s="34">
        <v>11</v>
      </c>
      <c r="B13" s="34">
        <v>204</v>
      </c>
      <c r="C13" s="30" t="str">
        <f>VLOOKUP($B13,Startlist!$A$2:$F$34,6,FALSE)</f>
        <v>Alix, EVERTON</v>
      </c>
      <c r="D13" s="30" t="str">
        <f>VLOOKUP($B13,Startlist!$A$2:$D$34,4,FALSE)</f>
        <v>Procella Sports p/b Jumbo Interactive</v>
      </c>
      <c r="E13" s="34">
        <v>36</v>
      </c>
    </row>
    <row r="14" spans="1:5" x14ac:dyDescent="0.25">
      <c r="A14" s="34">
        <v>12</v>
      </c>
      <c r="B14" s="34">
        <v>243</v>
      </c>
      <c r="C14" s="30" t="str">
        <f>VLOOKUP($B14,Startlist!$A$2:$F$34,6,FALSE)</f>
        <v>Anna, BECK</v>
      </c>
      <c r="D14" s="30" t="str">
        <f>VLOOKUP($B14,Startlist!$A$2:$D$34,4,FALSE)</f>
        <v>Harcourts-UQCC</v>
      </c>
      <c r="E14" s="34">
        <v>35</v>
      </c>
    </row>
    <row r="15" spans="1:5" x14ac:dyDescent="0.25">
      <c r="A15" s="34">
        <v>13</v>
      </c>
      <c r="B15" s="34">
        <v>249</v>
      </c>
      <c r="C15" s="30" t="str">
        <f>VLOOKUP($B15,Startlist!$A$2:$F$34,6,FALSE)</f>
        <v>Jasmin, HURIKINO</v>
      </c>
      <c r="D15" s="30" t="str">
        <f>VLOOKUP($B15,Startlist!$A$2:$D$34,4,FALSE)</f>
        <v>Campos Cycling Team</v>
      </c>
      <c r="E15" s="34">
        <v>34</v>
      </c>
    </row>
    <row r="16" spans="1:5" x14ac:dyDescent="0.25">
      <c r="A16" s="34">
        <v>14</v>
      </c>
      <c r="B16" s="34">
        <v>210</v>
      </c>
      <c r="C16" s="30" t="str">
        <f>VLOOKUP($B16,Startlist!$A$2:$F$34,6,FALSE)</f>
        <v>Nicky, ROLLS</v>
      </c>
      <c r="D16" s="30" t="str">
        <f>VLOOKUP($B16,Startlist!$A$2:$D$34,4,FALSE)</f>
        <v>Galibier Partners Elite Women's Cycling Team</v>
      </c>
      <c r="E16" s="34">
        <v>33</v>
      </c>
    </row>
    <row r="17" spans="1:5" x14ac:dyDescent="0.25">
      <c r="A17" s="34">
        <v>15</v>
      </c>
      <c r="B17" s="34">
        <v>214</v>
      </c>
      <c r="C17" s="30" t="str">
        <f>VLOOKUP($B17,Startlist!$A$2:$F$34,6,FALSE)</f>
        <v>Carmen, BARNEY</v>
      </c>
      <c r="D17" s="30" t="str">
        <f>VLOOKUP($B17,Startlist!$A$2:$D$34,4,FALSE)</f>
        <v>Galibier Partners Elite Women's Cycling Team</v>
      </c>
      <c r="E17" s="34">
        <v>32</v>
      </c>
    </row>
    <row r="18" spans="1:5" x14ac:dyDescent="0.25">
      <c r="A18" s="34">
        <v>16</v>
      </c>
      <c r="B18" s="34">
        <v>251</v>
      </c>
      <c r="C18" s="30" t="str">
        <f>VLOOKUP($B18,Startlist!$A$2:$F$34,6,FALSE)</f>
        <v>Jess, LARGE</v>
      </c>
      <c r="D18" s="30" t="str">
        <f>VLOOKUP($B18,Startlist!$A$2:$D$34,4,FALSE)</f>
        <v>Campos Cycling Team</v>
      </c>
      <c r="E18" s="34">
        <v>31</v>
      </c>
    </row>
    <row r="19" spans="1:5" x14ac:dyDescent="0.25">
      <c r="A19" s="34">
        <v>17</v>
      </c>
      <c r="B19" s="34">
        <v>257</v>
      </c>
      <c r="C19" s="30" t="str">
        <f>VLOOKUP($B19,Startlist!$A$2:$F$34,6,FALSE)</f>
        <v>Kristina, CLONAN</v>
      </c>
      <c r="D19" s="30" t="str">
        <f>VLOOKUP($B19,Startlist!$A$2:$D$34,4,FALSE)</f>
        <v>Brisbane Camperland</v>
      </c>
      <c r="E19" s="34">
        <v>30</v>
      </c>
    </row>
    <row r="20" spans="1:5" x14ac:dyDescent="0.25">
      <c r="A20" s="34">
        <v>18</v>
      </c>
      <c r="B20" s="34">
        <v>226</v>
      </c>
      <c r="C20" s="30" t="str">
        <f>VLOOKUP($B20,Startlist!$A$2:$F$34,6,FALSE)</f>
        <v>Kirrily, TUTT</v>
      </c>
      <c r="D20" s="30" t="str">
        <f>VLOOKUP($B20,Startlist!$A$2:$D$34,4,FALSE)</f>
        <v>Data#3 Cisco p/b Scody</v>
      </c>
      <c r="E20" s="34">
        <v>29</v>
      </c>
    </row>
    <row r="21" spans="1:5" x14ac:dyDescent="0.25">
      <c r="A21" s="34">
        <v>19</v>
      </c>
      <c r="B21" s="34">
        <v>191</v>
      </c>
      <c r="C21" s="30" t="str">
        <f>VLOOKUP($B21,Startlist!$A$2:$F$34,6,FALSE)</f>
        <v>ELLIOTT, Ashleigh</v>
      </c>
      <c r="D21" s="30" t="str">
        <f>VLOOKUP($B21,Startlist!$A$2:$D$34,4,FALSE)</f>
        <v>Brisbane Camperland (GUEST RIDER)</v>
      </c>
      <c r="E21" s="34">
        <v>0</v>
      </c>
    </row>
    <row r="22" spans="1:5" x14ac:dyDescent="0.25">
      <c r="A22" s="34">
        <v>20</v>
      </c>
      <c r="B22" s="34">
        <v>203</v>
      </c>
      <c r="C22" s="30" t="str">
        <f>VLOOKUP($B22,Startlist!$A$2:$F$34,6,FALSE)</f>
        <v>Michaela, MURRAY</v>
      </c>
      <c r="D22" s="30" t="str">
        <f>VLOOKUP($B22,Startlist!$A$2:$D$34,4,FALSE)</f>
        <v>Procella Sports p/b Jumbo Interactive</v>
      </c>
      <c r="E22" s="34">
        <v>28</v>
      </c>
    </row>
    <row r="23" spans="1:5" x14ac:dyDescent="0.25">
      <c r="A23" s="34">
        <v>21</v>
      </c>
      <c r="B23" s="34">
        <v>227</v>
      </c>
      <c r="C23" s="30" t="str">
        <f>VLOOKUP($B23,Startlist!$A$2:$F$34,6,FALSE)</f>
        <v>Julia, RUSSELL</v>
      </c>
      <c r="D23" s="30" t="str">
        <f>VLOOKUP($B23,Startlist!$A$2:$D$34,4,FALSE)</f>
        <v>Data#3 Cisco p/b Scody</v>
      </c>
      <c r="E23" s="34">
        <v>27</v>
      </c>
    </row>
    <row r="24" spans="1:5" x14ac:dyDescent="0.25">
      <c r="A24" s="34">
        <v>22</v>
      </c>
      <c r="B24" s="34">
        <v>218</v>
      </c>
      <c r="C24" s="30" t="str">
        <f>VLOOKUP($B24,Startlist!$A$2:$F$34,6,FALSE)</f>
        <v>Natalie, LANGER</v>
      </c>
      <c r="D24" s="30" t="str">
        <f>VLOOKUP($B24,Startlist!$A$2:$D$34,4,FALSE)</f>
        <v>Koiled PetBarn A</v>
      </c>
      <c r="E24" s="34">
        <v>26</v>
      </c>
    </row>
    <row r="25" spans="1:5" x14ac:dyDescent="0.25">
      <c r="A25" s="34">
        <v>23</v>
      </c>
      <c r="B25" s="34">
        <v>213</v>
      </c>
      <c r="C25" s="30" t="str">
        <f>VLOOKUP($B25,Startlist!$A$2:$F$34,6,FALSE)</f>
        <v>Lynda, BROWN</v>
      </c>
      <c r="D25" s="30" t="str">
        <f>VLOOKUP($B25,Startlist!$A$2:$D$34,4,FALSE)</f>
        <v>Galibier Partners Elite Women's Cycling Team</v>
      </c>
      <c r="E25" s="34">
        <v>25</v>
      </c>
    </row>
    <row r="26" spans="1:5" x14ac:dyDescent="0.25">
      <c r="A26" s="34">
        <v>24</v>
      </c>
      <c r="B26" s="34">
        <v>202</v>
      </c>
      <c r="C26" s="30" t="str">
        <f>VLOOKUP($B26,Startlist!$A$2:$F$34,6,FALSE)</f>
        <v>Chevonne, ARROWSMITH</v>
      </c>
      <c r="D26" s="30" t="str">
        <f>VLOOKUP($B26,Startlist!$A$2:$D$34,4,FALSE)</f>
        <v>Procella Sports p/b Jumbo Interactive</v>
      </c>
      <c r="E26" s="34">
        <v>24</v>
      </c>
    </row>
    <row r="27" spans="1:5" x14ac:dyDescent="0.25">
      <c r="A27" s="34">
        <v>25</v>
      </c>
      <c r="B27" s="34">
        <v>236</v>
      </c>
      <c r="C27" s="30" t="str">
        <f>VLOOKUP($B27,Startlist!$A$2:$F$34,6,FALSE)</f>
        <v>Simone, LONGDEN</v>
      </c>
      <c r="D27" s="30" t="str">
        <f>VLOOKUP($B27,Startlist!$A$2:$D$34,4,FALSE)</f>
        <v>Koiled PetBarn B</v>
      </c>
      <c r="E27" s="34">
        <v>23</v>
      </c>
    </row>
    <row r="28" spans="1:5" x14ac:dyDescent="0.25">
      <c r="A28" s="34">
        <v>26</v>
      </c>
      <c r="B28" s="34">
        <v>225</v>
      </c>
      <c r="C28" s="30" t="str">
        <f>VLOOKUP($B28,Startlist!$A$2:$F$34,6,FALSE)</f>
        <v>Dyane, HANNAN</v>
      </c>
      <c r="D28" s="30" t="str">
        <f>VLOOKUP($B28,Startlist!$A$2:$D$34,4,FALSE)</f>
        <v>Data#3 Cisco p/b Scody</v>
      </c>
      <c r="E28" s="34">
        <v>22</v>
      </c>
    </row>
    <row r="29" spans="1:5" x14ac:dyDescent="0.25">
      <c r="A29" s="34">
        <v>27</v>
      </c>
      <c r="B29" s="34">
        <v>238</v>
      </c>
      <c r="C29" s="30" t="str">
        <f>VLOOKUP($B29,Startlist!$A$2:$F$34,6,FALSE)</f>
        <v>Bree, PLAYEL</v>
      </c>
      <c r="D29" s="30" t="str">
        <f>VLOOKUP($B29,Startlist!$A$2:$D$34,4,FALSE)</f>
        <v>Koiled PetBarn B</v>
      </c>
      <c r="E29" s="34">
        <v>21</v>
      </c>
    </row>
    <row r="30" spans="1:5" x14ac:dyDescent="0.25">
      <c r="A30" s="34">
        <v>28</v>
      </c>
      <c r="B30" s="34">
        <v>201</v>
      </c>
      <c r="C30" s="30" t="str">
        <f>VLOOKUP($B30,Startlist!$A$2:$F$34,6,FALSE)</f>
        <v>Amy, SCHRAMM</v>
      </c>
      <c r="D30" s="30" t="str">
        <f>VLOOKUP($B30,Startlist!$A$2:$D$34,4,FALSE)</f>
        <v>Procella Sports p/b Jumbo Interactive</v>
      </c>
      <c r="E30" s="34">
        <v>20</v>
      </c>
    </row>
    <row r="31" spans="1:5" x14ac:dyDescent="0.25">
      <c r="A31" s="34">
        <v>29</v>
      </c>
      <c r="B31" s="34">
        <v>244</v>
      </c>
      <c r="C31" s="30" t="str">
        <f>VLOOKUP($B31,Startlist!$A$2:$F$34,6,FALSE)</f>
        <v>Melanie, PARKER</v>
      </c>
      <c r="D31" s="30" t="str">
        <f>VLOOKUP($B31,Startlist!$A$2:$D$34,4,FALSE)</f>
        <v>Harcourts-UQCC</v>
      </c>
      <c r="E31" s="34">
        <v>19</v>
      </c>
    </row>
    <row r="32" spans="1:5" x14ac:dyDescent="0.25">
      <c r="A32" s="34">
        <v>30</v>
      </c>
      <c r="B32" s="34">
        <v>181</v>
      </c>
      <c r="C32" s="30" t="str">
        <f>VLOOKUP($B32,Startlist!$A$2:$F$34,6,FALSE)</f>
        <v>Nicola, SUNDE</v>
      </c>
      <c r="D32" s="30" t="str">
        <f>VLOOKUP($B32,Startlist!$A$2:$D$34,4,FALSE)</f>
        <v>Koiled PetBarn B (GUEST RIDER)</v>
      </c>
      <c r="E32" s="34">
        <v>0</v>
      </c>
    </row>
    <row r="33" spans="1:5" x14ac:dyDescent="0.25">
      <c r="A33" s="34">
        <v>31</v>
      </c>
      <c r="B33" s="34">
        <v>235</v>
      </c>
      <c r="C33" s="30" t="str">
        <f>VLOOKUP($B33,Startlist!$A$2:$F$34,6,FALSE)</f>
        <v>Kylie, BAKER</v>
      </c>
      <c r="D33" s="30" t="str">
        <f>VLOOKUP($B33,Startlist!$A$2:$D$34,4,FALSE)</f>
        <v>Koiled PetBarn B</v>
      </c>
      <c r="E33" s="34">
        <v>18</v>
      </c>
    </row>
    <row r="34" spans="1:5" x14ac:dyDescent="0.25">
      <c r="A34" s="34">
        <v>32</v>
      </c>
      <c r="B34" s="34">
        <v>234</v>
      </c>
      <c r="C34" s="30" t="str">
        <f>VLOOKUP($B34,Startlist!$A$2:$F$34,6,FALSE)</f>
        <v>Patricia, GULEY</v>
      </c>
      <c r="D34" s="30" t="str">
        <f>VLOOKUP($B34,Startlist!$A$2:$D$34,4,FALSE)</f>
        <v>Koiled PetBarn B</v>
      </c>
      <c r="E34" s="34">
        <v>17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8" customWidth="1"/>
    <col min="2" max="2" width="55.85546875" customWidth="1"/>
    <col min="3" max="3" width="9.7109375" style="68" customWidth="1"/>
    <col min="4" max="4" width="8.42578125" customWidth="1"/>
    <col min="5" max="5" width="8.42578125" style="39" customWidth="1"/>
    <col min="6" max="6" width="8.42578125" style="68" customWidth="1"/>
  </cols>
  <sheetData>
    <row r="1" spans="1:7" ht="18.75" x14ac:dyDescent="0.3">
      <c r="A1" s="80" t="s">
        <v>196</v>
      </c>
      <c r="B1" s="80"/>
      <c r="C1" s="80"/>
      <c r="D1" s="80"/>
      <c r="E1" s="80"/>
      <c r="F1" s="80"/>
      <c r="G1" s="80"/>
    </row>
    <row r="2" spans="1:7" ht="30.75" customHeight="1" x14ac:dyDescent="0.25">
      <c r="A2" s="49" t="s">
        <v>137</v>
      </c>
      <c r="B2" s="49" t="s">
        <v>2</v>
      </c>
      <c r="C2" s="49" t="s">
        <v>189</v>
      </c>
      <c r="D2" s="49" t="s">
        <v>190</v>
      </c>
      <c r="E2" s="49" t="s">
        <v>192</v>
      </c>
      <c r="F2" s="49" t="s">
        <v>191</v>
      </c>
      <c r="G2" s="49" t="s">
        <v>0</v>
      </c>
    </row>
    <row r="3" spans="1:7" ht="20.25" customHeight="1" x14ac:dyDescent="0.25">
      <c r="A3" s="63">
        <v>1</v>
      </c>
      <c r="B3" s="64" t="s">
        <v>132</v>
      </c>
      <c r="C3" s="64">
        <v>1209</v>
      </c>
      <c r="D3" s="63">
        <v>198</v>
      </c>
      <c r="E3" s="63">
        <v>121</v>
      </c>
      <c r="F3" s="63">
        <v>185</v>
      </c>
      <c r="G3" s="63">
        <f t="shared" ref="G3:G10" si="0">SUM(C3:F3)</f>
        <v>1713</v>
      </c>
    </row>
    <row r="4" spans="1:7" ht="20.25" customHeight="1" x14ac:dyDescent="0.25">
      <c r="A4" s="63">
        <v>2</v>
      </c>
      <c r="B4" s="64" t="s">
        <v>126</v>
      </c>
      <c r="C4" s="64">
        <v>879</v>
      </c>
      <c r="D4" s="63">
        <v>144</v>
      </c>
      <c r="E4" s="63">
        <v>101</v>
      </c>
      <c r="F4" s="63">
        <v>160</v>
      </c>
      <c r="G4" s="63">
        <f t="shared" si="0"/>
        <v>1284</v>
      </c>
    </row>
    <row r="5" spans="1:7" ht="20.25" customHeight="1" x14ac:dyDescent="0.25">
      <c r="A5" s="63">
        <v>3</v>
      </c>
      <c r="B5" s="64" t="s">
        <v>129</v>
      </c>
      <c r="C5" s="64">
        <v>859</v>
      </c>
      <c r="D5" s="63">
        <v>98</v>
      </c>
      <c r="E5" s="63">
        <v>97</v>
      </c>
      <c r="F5" s="63">
        <v>119</v>
      </c>
      <c r="G5" s="63">
        <f t="shared" si="0"/>
        <v>1173</v>
      </c>
    </row>
    <row r="6" spans="1:7" ht="20.25" customHeight="1" x14ac:dyDescent="0.25">
      <c r="A6" s="63">
        <v>4</v>
      </c>
      <c r="B6" s="64" t="s">
        <v>128</v>
      </c>
      <c r="C6" s="64">
        <v>851</v>
      </c>
      <c r="D6" s="63">
        <v>113</v>
      </c>
      <c r="E6" s="63">
        <v>78</v>
      </c>
      <c r="F6" s="63">
        <v>98</v>
      </c>
      <c r="G6" s="63">
        <f t="shared" si="0"/>
        <v>1140</v>
      </c>
    </row>
    <row r="7" spans="1:7" ht="20.25" customHeight="1" x14ac:dyDescent="0.25">
      <c r="A7" s="63">
        <v>5</v>
      </c>
      <c r="B7" s="64" t="s">
        <v>127</v>
      </c>
      <c r="C7" s="64">
        <v>813</v>
      </c>
      <c r="D7" s="63">
        <v>90</v>
      </c>
      <c r="E7" s="63">
        <v>88</v>
      </c>
      <c r="F7" s="63">
        <v>102</v>
      </c>
      <c r="G7" s="63">
        <f t="shared" si="0"/>
        <v>1093</v>
      </c>
    </row>
    <row r="8" spans="1:7" ht="20.25" customHeight="1" x14ac:dyDescent="0.25">
      <c r="A8" s="63">
        <v>6</v>
      </c>
      <c r="B8" s="64" t="s">
        <v>12</v>
      </c>
      <c r="C8" s="64">
        <v>683</v>
      </c>
      <c r="D8" s="63">
        <v>110</v>
      </c>
      <c r="E8" s="63">
        <v>52</v>
      </c>
      <c r="F8" s="63">
        <v>111</v>
      </c>
      <c r="G8" s="63">
        <f t="shared" si="0"/>
        <v>956</v>
      </c>
    </row>
    <row r="9" spans="1:7" ht="20.25" customHeight="1" x14ac:dyDescent="0.25">
      <c r="A9" s="63">
        <v>7</v>
      </c>
      <c r="B9" s="64" t="s">
        <v>131</v>
      </c>
      <c r="C9" s="64">
        <v>616</v>
      </c>
      <c r="D9" s="63">
        <v>114</v>
      </c>
      <c r="E9" s="63">
        <v>56</v>
      </c>
      <c r="F9" s="63">
        <v>72</v>
      </c>
      <c r="G9" s="63">
        <f t="shared" si="0"/>
        <v>858</v>
      </c>
    </row>
    <row r="10" spans="1:7" ht="20.25" customHeight="1" x14ac:dyDescent="0.25">
      <c r="A10" s="63">
        <v>8</v>
      </c>
      <c r="B10" s="64" t="s">
        <v>130</v>
      </c>
      <c r="C10" s="64">
        <v>513</v>
      </c>
      <c r="D10" s="63">
        <v>62</v>
      </c>
      <c r="E10" s="63">
        <v>43</v>
      </c>
      <c r="F10" s="63">
        <v>57</v>
      </c>
      <c r="G10" s="63">
        <f t="shared" si="0"/>
        <v>675</v>
      </c>
    </row>
  </sheetData>
  <sortState ref="B3:G10">
    <sortCondition descending="1" ref="G3:G10"/>
  </sortState>
  <mergeCells count="1">
    <mergeCell ref="A1:G1"/>
  </mergeCells>
  <pageMargins left="0.25" right="0.25" top="0.75" bottom="0.75" header="0.3" footer="0.3"/>
  <pageSetup paperSize="9" fitToHeight="0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K7" sqref="K7"/>
    </sheetView>
  </sheetViews>
  <sheetFormatPr defaultRowHeight="15" x14ac:dyDescent="0.25"/>
  <cols>
    <col min="1" max="1" width="6.5703125" style="9" bestFit="1" customWidth="1"/>
    <col min="2" max="2" width="16" bestFit="1" customWidth="1"/>
    <col min="3" max="3" width="10.5703125" bestFit="1" customWidth="1"/>
    <col min="4" max="4" width="47" bestFit="1" customWidth="1"/>
    <col min="6" max="6" width="23.28515625" bestFit="1" customWidth="1"/>
  </cols>
  <sheetData>
    <row r="1" spans="1:21" ht="18.75" x14ac:dyDescent="0.3">
      <c r="A1" s="41"/>
      <c r="B1" s="7" t="s">
        <v>172</v>
      </c>
      <c r="C1" s="8"/>
      <c r="D1" s="6"/>
      <c r="E1" s="26"/>
    </row>
    <row r="2" spans="1:21" x14ac:dyDescent="0.25">
      <c r="A2" s="23">
        <v>201</v>
      </c>
      <c r="B2" s="24" t="str">
        <f>VLOOKUP(A2,Riders!$A$2:$E$69,4,FALSE)</f>
        <v>SCHRAMM</v>
      </c>
      <c r="C2" s="38" t="str">
        <f>VLOOKUP(A2,Riders!$A$2:$E$69,5,FALSE)</f>
        <v>Amy</v>
      </c>
      <c r="D2" s="38" t="str">
        <f>VLOOKUP(A2,Riders!$A$2:$E$69,3,FALSE)</f>
        <v>Procella Sports p/b Jumbo Interactive</v>
      </c>
      <c r="E2" s="38" t="str">
        <f>VLOOKUP(A2,Riders!$A$2:$G$69,7,FALSE)</f>
        <v>Elite</v>
      </c>
      <c r="F2" t="str">
        <f>CONCATENATE(C2,", ",B2)</f>
        <v>Amy, SCHRAMM</v>
      </c>
      <c r="H2">
        <f>A2</f>
        <v>201</v>
      </c>
      <c r="I2">
        <f>A3</f>
        <v>202</v>
      </c>
      <c r="J2">
        <f>A4</f>
        <v>203</v>
      </c>
      <c r="K2">
        <f>A5</f>
        <v>204</v>
      </c>
      <c r="L2">
        <f>A6</f>
        <v>206</v>
      </c>
      <c r="Q2">
        <v>201</v>
      </c>
      <c r="R2">
        <v>202</v>
      </c>
      <c r="S2">
        <v>203</v>
      </c>
      <c r="T2">
        <v>204</v>
      </c>
      <c r="U2">
        <v>206</v>
      </c>
    </row>
    <row r="3" spans="1:21" x14ac:dyDescent="0.25">
      <c r="A3" s="23">
        <v>202</v>
      </c>
      <c r="B3" s="38" t="str">
        <f>VLOOKUP(A3,Riders!$A$2:$E$69,4,FALSE)</f>
        <v>ARROWSMITH</v>
      </c>
      <c r="C3" s="38" t="str">
        <f>VLOOKUP(A3,Riders!$A$2:$E$69,5,FALSE)</f>
        <v>Chevonne</v>
      </c>
      <c r="D3" s="38" t="str">
        <f>VLOOKUP(A3,Riders!$A$2:$E$69,3,FALSE)</f>
        <v>Procella Sports p/b Jumbo Interactive</v>
      </c>
      <c r="E3" s="38" t="str">
        <f>VLOOKUP(A3,Riders!$A$2:$G$69,7,FALSE)</f>
        <v>Master</v>
      </c>
      <c r="F3" s="39" t="str">
        <f t="shared" ref="F3:F34" si="0">CONCATENATE(C3,", ",B3)</f>
        <v>Chevonne, ARROWSMITH</v>
      </c>
      <c r="Q3">
        <v>210</v>
      </c>
      <c r="R3">
        <v>212</v>
      </c>
      <c r="S3">
        <v>213</v>
      </c>
      <c r="T3">
        <v>214</v>
      </c>
    </row>
    <row r="4" spans="1:21" x14ac:dyDescent="0.25">
      <c r="A4" s="23">
        <v>203</v>
      </c>
      <c r="B4" s="38" t="str">
        <f>VLOOKUP(A4,Riders!$A$2:$E$69,4,FALSE)</f>
        <v>MURRAY</v>
      </c>
      <c r="C4" s="38" t="str">
        <f>VLOOKUP(A4,Riders!$A$2:$E$69,5,FALSE)</f>
        <v>Michaela</v>
      </c>
      <c r="D4" s="38" t="str">
        <f>VLOOKUP(A4,Riders!$A$2:$E$69,3,FALSE)</f>
        <v>Procella Sports p/b Jumbo Interactive</v>
      </c>
      <c r="E4" s="38" t="str">
        <f>VLOOKUP(A4,Riders!$A$2:$G$69,7,FALSE)</f>
        <v>Elite</v>
      </c>
      <c r="F4" s="39" t="str">
        <f t="shared" si="0"/>
        <v>Michaela, MURRAY</v>
      </c>
      <c r="Q4">
        <v>218</v>
      </c>
      <c r="R4">
        <v>220</v>
      </c>
      <c r="S4">
        <v>221</v>
      </c>
    </row>
    <row r="5" spans="1:21" x14ac:dyDescent="0.25">
      <c r="A5" s="23">
        <v>204</v>
      </c>
      <c r="B5" s="38" t="str">
        <f>VLOOKUP(A5,Riders!$A$2:$E$69,4,FALSE)</f>
        <v>EVERTON</v>
      </c>
      <c r="C5" s="38" t="str">
        <f>VLOOKUP(A5,Riders!$A$2:$E$69,5,FALSE)</f>
        <v>Alix</v>
      </c>
      <c r="D5" s="38" t="str">
        <f>VLOOKUP(A5,Riders!$A$2:$E$69,3,FALSE)</f>
        <v>Procella Sports p/b Jumbo Interactive</v>
      </c>
      <c r="E5" s="38" t="str">
        <f>VLOOKUP(A5,Riders!$A$2:$G$69,7,FALSE)</f>
        <v>Elite</v>
      </c>
      <c r="F5" s="39" t="str">
        <f t="shared" si="0"/>
        <v>Alix, EVERTON</v>
      </c>
      <c r="H5" s="39"/>
      <c r="I5" s="39"/>
      <c r="J5" s="39"/>
      <c r="K5" s="39"/>
      <c r="L5" s="39"/>
      <c r="M5" s="39"/>
      <c r="Q5">
        <v>225</v>
      </c>
      <c r="R5">
        <v>226</v>
      </c>
      <c r="S5">
        <v>227</v>
      </c>
      <c r="T5">
        <v>228</v>
      </c>
      <c r="U5">
        <v>229</v>
      </c>
    </row>
    <row r="6" spans="1:21" x14ac:dyDescent="0.25">
      <c r="A6" s="23">
        <v>206</v>
      </c>
      <c r="B6" s="38" t="str">
        <f>VLOOKUP(A6,Riders!$A$2:$E$69,4,FALSE)</f>
        <v>CORSET</v>
      </c>
      <c r="C6" s="38" t="str">
        <f>VLOOKUP(A6,Riders!$A$2:$E$69,5,FALSE)</f>
        <v>Ruth</v>
      </c>
      <c r="D6" s="38" t="str">
        <f>VLOOKUP(A6,Riders!$A$2:$E$69,3,FALSE)</f>
        <v>Procella Sports p/b Jumbo Interactive</v>
      </c>
      <c r="E6" s="38" t="str">
        <f>VLOOKUP(A6,Riders!$A$2:$G$69,7,FALSE)</f>
        <v>Master</v>
      </c>
      <c r="F6" s="39" t="str">
        <f t="shared" si="0"/>
        <v>Ruth, CORSET</v>
      </c>
      <c r="Q6">
        <v>234</v>
      </c>
      <c r="R6">
        <v>235</v>
      </c>
      <c r="S6">
        <v>236</v>
      </c>
      <c r="T6">
        <v>238</v>
      </c>
      <c r="U6">
        <v>181</v>
      </c>
    </row>
    <row r="7" spans="1:21" x14ac:dyDescent="0.25">
      <c r="A7" s="23">
        <v>210</v>
      </c>
      <c r="B7" s="38" t="str">
        <f>VLOOKUP(A7,Riders!$A$2:$E$69,4,FALSE)</f>
        <v>ROLLS</v>
      </c>
      <c r="C7" s="38" t="str">
        <f>VLOOKUP(A7,Riders!$A$2:$E$69,5,FALSE)</f>
        <v>Nicky</v>
      </c>
      <c r="D7" s="38" t="str">
        <f>VLOOKUP(A7,Riders!$A$2:$E$69,3,FALSE)</f>
        <v>Galibier Partners Elite Women's Cycling Team</v>
      </c>
      <c r="E7" s="38" t="str">
        <f>VLOOKUP(A7,Riders!$A$2:$G$69,7,FALSE)</f>
        <v>Master</v>
      </c>
      <c r="F7" s="39" t="str">
        <f t="shared" si="0"/>
        <v>Nicky, ROLLS</v>
      </c>
      <c r="H7" s="68">
        <f>A7</f>
        <v>210</v>
      </c>
      <c r="I7" s="68">
        <f>A8</f>
        <v>213</v>
      </c>
      <c r="J7" s="68">
        <f>A9</f>
        <v>214</v>
      </c>
      <c r="K7" s="68"/>
      <c r="L7" s="68"/>
      <c r="Q7">
        <v>242</v>
      </c>
      <c r="R7">
        <v>243</v>
      </c>
      <c r="S7">
        <v>244</v>
      </c>
      <c r="T7">
        <v>247</v>
      </c>
      <c r="U7">
        <v>190</v>
      </c>
    </row>
    <row r="8" spans="1:21" x14ac:dyDescent="0.25">
      <c r="A8" s="23">
        <v>213</v>
      </c>
      <c r="B8" s="38" t="str">
        <f>VLOOKUP(A8,Riders!$A$2:$E$69,4,FALSE)</f>
        <v>BROWN</v>
      </c>
      <c r="C8" s="38" t="str">
        <f>VLOOKUP(A8,Riders!$A$2:$E$69,5,FALSE)</f>
        <v>Lynda</v>
      </c>
      <c r="D8" s="38" t="str">
        <f>VLOOKUP(A8,Riders!$A$2:$E$69,3,FALSE)</f>
        <v>Galibier Partners Elite Women's Cycling Team</v>
      </c>
      <c r="E8" s="38" t="str">
        <f>VLOOKUP(A8,Riders!$A$2:$G$69,7,FALSE)</f>
        <v>Master</v>
      </c>
      <c r="F8" s="39" t="str">
        <f t="shared" si="0"/>
        <v>Lynda, BROWN</v>
      </c>
      <c r="Q8">
        <v>257</v>
      </c>
      <c r="R8">
        <v>258</v>
      </c>
      <c r="S8">
        <v>260</v>
      </c>
      <c r="T8">
        <v>261</v>
      </c>
      <c r="U8">
        <v>191</v>
      </c>
    </row>
    <row r="9" spans="1:21" x14ac:dyDescent="0.25">
      <c r="A9" s="23">
        <v>214</v>
      </c>
      <c r="B9" s="38" t="str">
        <f>VLOOKUP(A9,Riders!$A$2:$E$69,4,FALSE)</f>
        <v>BARNEY</v>
      </c>
      <c r="C9" s="38" t="str">
        <f>VLOOKUP(A9,Riders!$A$2:$E$69,5,FALSE)</f>
        <v>Carmen</v>
      </c>
      <c r="D9" s="38" t="str">
        <f>VLOOKUP(A9,Riders!$A$2:$E$69,3,FALSE)</f>
        <v>Galibier Partners Elite Women's Cycling Team</v>
      </c>
      <c r="E9" s="38" t="str">
        <f>VLOOKUP(A9,Riders!$A$2:$G$69,7,FALSE)</f>
        <v>Master</v>
      </c>
      <c r="F9" s="39" t="str">
        <f t="shared" si="0"/>
        <v>Carmen, BARNEY</v>
      </c>
      <c r="H9" s="39"/>
      <c r="I9" s="39"/>
      <c r="J9" s="39"/>
      <c r="K9" s="39"/>
      <c r="L9" s="39"/>
      <c r="M9" s="39"/>
    </row>
    <row r="10" spans="1:21" x14ac:dyDescent="0.25">
      <c r="A10" s="23">
        <v>218</v>
      </c>
      <c r="B10" s="38" t="str">
        <f>VLOOKUP(A10,Riders!$A$2:$E$69,4,FALSE)</f>
        <v>LANGER</v>
      </c>
      <c r="C10" s="38" t="str">
        <f>VLOOKUP(A10,Riders!$A$2:$E$69,5,FALSE)</f>
        <v>Natalie</v>
      </c>
      <c r="D10" s="38" t="str">
        <f>VLOOKUP(A10,Riders!$A$2:$E$69,3,FALSE)</f>
        <v>Koiled PetBarn A</v>
      </c>
      <c r="E10" s="38" t="str">
        <f>VLOOKUP(A10,Riders!$A$2:$G$69,7,FALSE)</f>
        <v>Master</v>
      </c>
      <c r="F10" s="39" t="str">
        <f t="shared" si="0"/>
        <v>Natalie, LANGER</v>
      </c>
      <c r="H10" s="68">
        <f>A10</f>
        <v>218</v>
      </c>
      <c r="I10" s="68">
        <f>A11</f>
        <v>220</v>
      </c>
      <c r="J10" s="68">
        <f>A12</f>
        <v>221</v>
      </c>
      <c r="K10" s="68"/>
      <c r="L10" s="68"/>
    </row>
    <row r="11" spans="1:21" x14ac:dyDescent="0.25">
      <c r="A11" s="23">
        <v>220</v>
      </c>
      <c r="B11" s="38" t="str">
        <f>VLOOKUP(A11,Riders!$A$2:$E$69,4,FALSE)</f>
        <v>NEWELL</v>
      </c>
      <c r="C11" s="38" t="str">
        <f>VLOOKUP(A11,Riders!$A$2:$E$69,5,FALSE)</f>
        <v>Catriona</v>
      </c>
      <c r="D11" s="38" t="str">
        <f>VLOOKUP(A11,Riders!$A$2:$E$69,3,FALSE)</f>
        <v>Koiled PetBarn A</v>
      </c>
      <c r="E11" s="38" t="str">
        <f>VLOOKUP(A11,Riders!$A$2:$G$69,7,FALSE)</f>
        <v>Master</v>
      </c>
      <c r="F11" s="39" t="str">
        <f t="shared" si="0"/>
        <v>Catriona, NEWELL</v>
      </c>
      <c r="H11" s="68"/>
      <c r="I11" s="68"/>
      <c r="J11" s="68"/>
      <c r="K11" s="68"/>
      <c r="L11" s="68"/>
    </row>
    <row r="12" spans="1:21" x14ac:dyDescent="0.25">
      <c r="A12" s="23">
        <v>221</v>
      </c>
      <c r="B12" s="38" t="str">
        <f>VLOOKUP(A12,Riders!$A$2:$E$69,4,FALSE)</f>
        <v>RANSON</v>
      </c>
      <c r="C12" s="38" t="str">
        <f>VLOOKUP(A12,Riders!$A$2:$E$69,5,FALSE)</f>
        <v>Holly</v>
      </c>
      <c r="D12" s="38" t="str">
        <f>VLOOKUP(A12,Riders!$A$2:$E$69,3,FALSE)</f>
        <v>Koiled PetBarn A</v>
      </c>
      <c r="E12" s="38" t="str">
        <f>VLOOKUP(A12,Riders!$A$2:$G$69,7,FALSE)</f>
        <v>Elite</v>
      </c>
      <c r="F12" s="39" t="str">
        <f t="shared" si="0"/>
        <v>Holly, RANSON</v>
      </c>
    </row>
    <row r="13" spans="1:21" x14ac:dyDescent="0.25">
      <c r="A13" s="23">
        <v>225</v>
      </c>
      <c r="B13" s="38" t="str">
        <f>VLOOKUP(A13,Riders!$A$2:$E$69,4,FALSE)</f>
        <v>HANNAN</v>
      </c>
      <c r="C13" s="38" t="str">
        <f>VLOOKUP(A13,Riders!$A$2:$E$69,5,FALSE)</f>
        <v>Dyane</v>
      </c>
      <c r="D13" s="38" t="str">
        <f>VLOOKUP(A13,Riders!$A$2:$E$69,3,FALSE)</f>
        <v>Data#3 Cisco p/b Scody</v>
      </c>
      <c r="E13" s="38" t="str">
        <f>VLOOKUP(A13,Riders!$A$2:$G$69,7,FALSE)</f>
        <v>Master</v>
      </c>
      <c r="F13" s="39" t="str">
        <f t="shared" si="0"/>
        <v>Dyane, HANNAN</v>
      </c>
      <c r="H13" s="68">
        <f>A13</f>
        <v>225</v>
      </c>
      <c r="I13" s="68">
        <f>A14</f>
        <v>226</v>
      </c>
      <c r="J13" s="68">
        <f>A15</f>
        <v>227</v>
      </c>
      <c r="K13" s="68">
        <f>A16</f>
        <v>228</v>
      </c>
      <c r="L13" s="68"/>
      <c r="M13" s="39"/>
    </row>
    <row r="14" spans="1:21" x14ac:dyDescent="0.25">
      <c r="A14" s="23">
        <v>226</v>
      </c>
      <c r="B14" s="38" t="str">
        <f>VLOOKUP(A14,Riders!$A$2:$E$69,4,FALSE)</f>
        <v>TUTT</v>
      </c>
      <c r="C14" s="38" t="str">
        <f>VLOOKUP(A14,Riders!$A$2:$E$69,5,FALSE)</f>
        <v>Kirrily</v>
      </c>
      <c r="D14" s="38" t="str">
        <f>VLOOKUP(A14,Riders!$A$2:$E$69,3,FALSE)</f>
        <v>Data#3 Cisco p/b Scody</v>
      </c>
      <c r="E14" s="38" t="str">
        <f>VLOOKUP(A14,Riders!$A$2:$G$69,7,FALSE)</f>
        <v>Elite</v>
      </c>
      <c r="F14" s="39" t="str">
        <f t="shared" si="0"/>
        <v>Kirrily, TUTT</v>
      </c>
      <c r="H14" s="39"/>
      <c r="I14" s="39"/>
      <c r="J14" s="39"/>
      <c r="K14" s="39"/>
      <c r="L14" s="39"/>
      <c r="M14" s="39"/>
    </row>
    <row r="15" spans="1:21" x14ac:dyDescent="0.25">
      <c r="A15" s="23">
        <v>227</v>
      </c>
      <c r="B15" s="38" t="str">
        <f>VLOOKUP(A15,Riders!$A$2:$E$69,4,FALSE)</f>
        <v>RUSSELL</v>
      </c>
      <c r="C15" s="38" t="str">
        <f>VLOOKUP(A15,Riders!$A$2:$E$69,5,FALSE)</f>
        <v>Julia</v>
      </c>
      <c r="D15" s="38" t="str">
        <f>VLOOKUP(A15,Riders!$A$2:$E$69,3,FALSE)</f>
        <v>Data#3 Cisco p/b Scody</v>
      </c>
      <c r="E15" s="38" t="str">
        <f>VLOOKUP(A15,Riders!$A$2:$G$69,7,FALSE)</f>
        <v>Elite</v>
      </c>
      <c r="F15" s="39" t="str">
        <f t="shared" si="0"/>
        <v>Julia, RUSSELL</v>
      </c>
      <c r="H15" s="68"/>
      <c r="I15" s="68"/>
      <c r="J15" s="68"/>
      <c r="K15" s="68"/>
      <c r="L15" s="68"/>
    </row>
    <row r="16" spans="1:21" x14ac:dyDescent="0.25">
      <c r="A16" s="23">
        <v>228</v>
      </c>
      <c r="B16" s="38" t="str">
        <f>VLOOKUP(A16,Riders!$A$2:$E$69,4,FALSE)</f>
        <v>NASH</v>
      </c>
      <c r="C16" s="38" t="str">
        <f>VLOOKUP(A16,Riders!$A$2:$E$69,5,FALSE)</f>
        <v>Corissa</v>
      </c>
      <c r="D16" s="38" t="str">
        <f>VLOOKUP(A16,Riders!$A$2:$E$69,3,FALSE)</f>
        <v>Data#3 Cisco p/b Scody</v>
      </c>
      <c r="E16" s="38" t="str">
        <f>VLOOKUP(A16,Riders!$A$2:$G$69,7,FALSE)</f>
        <v>Master</v>
      </c>
      <c r="F16" s="39" t="str">
        <f t="shared" si="0"/>
        <v>Corissa, NASH</v>
      </c>
      <c r="H16" s="68"/>
      <c r="I16" s="68"/>
      <c r="J16" s="68"/>
      <c r="K16" s="68"/>
      <c r="L16" s="68"/>
    </row>
    <row r="17" spans="1:13" x14ac:dyDescent="0.25">
      <c r="A17" s="23">
        <v>234</v>
      </c>
      <c r="B17" s="38" t="str">
        <f>VLOOKUP(A17,Riders!$A$2:$E$69,4,FALSE)</f>
        <v>GULEY</v>
      </c>
      <c r="C17" s="38" t="str">
        <f>VLOOKUP(A17,Riders!$A$2:$E$69,5,FALSE)</f>
        <v>Patricia</v>
      </c>
      <c r="D17" s="38" t="str">
        <f>VLOOKUP(A17,Riders!$A$2:$E$69,3,FALSE)</f>
        <v>Koiled PetBarn B</v>
      </c>
      <c r="E17" s="38" t="str">
        <f>VLOOKUP(A17,Riders!$A$2:$G$69,7,FALSE)</f>
        <v>Elite</v>
      </c>
      <c r="F17" s="39" t="str">
        <f t="shared" si="0"/>
        <v>Patricia, GULEY</v>
      </c>
      <c r="H17" s="68">
        <f>A17</f>
        <v>234</v>
      </c>
      <c r="I17" s="68">
        <f>A18</f>
        <v>235</v>
      </c>
      <c r="J17" s="68">
        <f>A19</f>
        <v>236</v>
      </c>
      <c r="K17" s="68">
        <f>A20</f>
        <v>238</v>
      </c>
      <c r="L17" s="68">
        <f>A21</f>
        <v>181</v>
      </c>
    </row>
    <row r="18" spans="1:13" x14ac:dyDescent="0.25">
      <c r="A18" s="23">
        <v>235</v>
      </c>
      <c r="B18" s="38" t="str">
        <f>VLOOKUP(A18,Riders!$A$2:$E$69,4,FALSE)</f>
        <v>BAKER</v>
      </c>
      <c r="C18" s="38" t="str">
        <f>VLOOKUP(A18,Riders!$A$2:$E$69,5,FALSE)</f>
        <v>Kylie</v>
      </c>
      <c r="D18" s="38" t="str">
        <f>VLOOKUP(A18,Riders!$A$2:$E$69,3,FALSE)</f>
        <v>Koiled PetBarn B</v>
      </c>
      <c r="E18" s="38" t="str">
        <f>VLOOKUP(A18,Riders!$A$2:$G$69,7,FALSE)</f>
        <v>Master</v>
      </c>
      <c r="F18" s="39" t="str">
        <f t="shared" si="0"/>
        <v>Kylie, BAKER</v>
      </c>
      <c r="H18" s="39"/>
      <c r="I18" s="39"/>
      <c r="J18" s="39"/>
      <c r="K18" s="39"/>
      <c r="L18" s="39"/>
      <c r="M18" s="39"/>
    </row>
    <row r="19" spans="1:13" x14ac:dyDescent="0.25">
      <c r="A19" s="23">
        <v>236</v>
      </c>
      <c r="B19" s="38" t="str">
        <f>VLOOKUP(A19,Riders!$A$2:$E$69,4,FALSE)</f>
        <v>LONGDEN</v>
      </c>
      <c r="C19" s="38" t="str">
        <f>VLOOKUP(A19,Riders!$A$2:$E$69,5,FALSE)</f>
        <v>Simone</v>
      </c>
      <c r="D19" s="38" t="str">
        <f>VLOOKUP(A19,Riders!$A$2:$E$69,3,FALSE)</f>
        <v>Koiled PetBarn B</v>
      </c>
      <c r="E19" s="38" t="str">
        <f>VLOOKUP(A19,Riders!$A$2:$G$69,7,FALSE)</f>
        <v>Elite</v>
      </c>
      <c r="F19" s="39" t="str">
        <f t="shared" si="0"/>
        <v>Simone, LONGDEN</v>
      </c>
      <c r="H19" s="68"/>
      <c r="I19" s="68"/>
      <c r="J19" s="68"/>
      <c r="K19" s="68"/>
      <c r="L19" s="68"/>
    </row>
    <row r="20" spans="1:13" x14ac:dyDescent="0.25">
      <c r="A20" s="23">
        <v>238</v>
      </c>
      <c r="B20" s="38" t="str">
        <f>VLOOKUP(A20,Riders!$A$2:$E$69,4,FALSE)</f>
        <v>PLAYEL</v>
      </c>
      <c r="C20" s="38" t="str">
        <f>VLOOKUP(A20,Riders!$A$2:$E$69,5,FALSE)</f>
        <v>Bree</v>
      </c>
      <c r="D20" s="38" t="str">
        <f>VLOOKUP(A20,Riders!$A$2:$E$69,3,FALSE)</f>
        <v>Koiled PetBarn B</v>
      </c>
      <c r="E20" s="38" t="str">
        <f>VLOOKUP(A20,Riders!$A$2:$G$69,7,FALSE)</f>
        <v>Elite</v>
      </c>
      <c r="F20" s="39" t="str">
        <f t="shared" si="0"/>
        <v>Bree, PLAYEL</v>
      </c>
      <c r="H20" s="68"/>
      <c r="I20" s="68"/>
      <c r="J20" s="68"/>
      <c r="K20" s="68"/>
      <c r="L20" s="68"/>
    </row>
    <row r="21" spans="1:13" x14ac:dyDescent="0.25">
      <c r="A21" s="23">
        <v>181</v>
      </c>
      <c r="B21" s="38" t="str">
        <f>VLOOKUP(A21,Riders!$A$2:$E$69,4,FALSE)</f>
        <v>SUNDE</v>
      </c>
      <c r="C21" s="38" t="str">
        <f>VLOOKUP(A21,Riders!$A$2:$E$69,5,FALSE)</f>
        <v>Nicola</v>
      </c>
      <c r="D21" s="38" t="str">
        <f>VLOOKUP(A21,Riders!$A$2:$E$69,3,FALSE)</f>
        <v>Koiled PetBarn B (GUEST RIDER)</v>
      </c>
      <c r="E21" s="38">
        <f>VLOOKUP(A21,Riders!$A$2:$G$69,7,FALSE)</f>
        <v>0</v>
      </c>
      <c r="F21" s="39" t="str">
        <f t="shared" si="0"/>
        <v>Nicola, SUNDE</v>
      </c>
    </row>
    <row r="22" spans="1:13" x14ac:dyDescent="0.25">
      <c r="A22" s="23">
        <v>242</v>
      </c>
      <c r="B22" s="38" t="str">
        <f>VLOOKUP(A22,Riders!$A$2:$E$69,4,FALSE)</f>
        <v>SMITH</v>
      </c>
      <c r="C22" s="38" t="str">
        <f>VLOOKUP(A22,Riders!$A$2:$E$69,5,FALSE)</f>
        <v>Imogen</v>
      </c>
      <c r="D22" s="38" t="str">
        <f>VLOOKUP(A22,Riders!$A$2:$E$69,3,FALSE)</f>
        <v>Harcourts-UQCC</v>
      </c>
      <c r="E22" s="38" t="str">
        <f>VLOOKUP(A22,Riders!$A$2:$G$69,7,FALSE)</f>
        <v>Elite</v>
      </c>
      <c r="F22" s="39" t="str">
        <f t="shared" si="0"/>
        <v>Imogen, SMITH</v>
      </c>
      <c r="H22" s="68">
        <f>A22</f>
        <v>242</v>
      </c>
      <c r="I22" s="68">
        <f>A23</f>
        <v>243</v>
      </c>
      <c r="J22" s="68">
        <f>A24</f>
        <v>244</v>
      </c>
      <c r="K22" s="68">
        <f>A25</f>
        <v>247</v>
      </c>
      <c r="L22" s="68">
        <f>A26</f>
        <v>190</v>
      </c>
      <c r="M22" s="39"/>
    </row>
    <row r="23" spans="1:13" x14ac:dyDescent="0.25">
      <c r="A23" s="23">
        <v>243</v>
      </c>
      <c r="B23" s="38" t="str">
        <f>VLOOKUP(A23,Riders!$A$2:$E$69,4,FALSE)</f>
        <v>BECK</v>
      </c>
      <c r="C23" s="38" t="str">
        <f>VLOOKUP(A23,Riders!$A$2:$E$69,5,FALSE)</f>
        <v>Anna</v>
      </c>
      <c r="D23" s="38" t="str">
        <f>VLOOKUP(A23,Riders!$A$2:$E$69,3,FALSE)</f>
        <v>Harcourts-UQCC</v>
      </c>
      <c r="E23" s="38" t="str">
        <f>VLOOKUP(A23,Riders!$A$2:$G$69,7,FALSE)</f>
        <v>Elite</v>
      </c>
      <c r="F23" s="39" t="str">
        <f t="shared" si="0"/>
        <v>Anna, BECK</v>
      </c>
    </row>
    <row r="24" spans="1:13" x14ac:dyDescent="0.25">
      <c r="A24" s="23">
        <v>244</v>
      </c>
      <c r="B24" s="38" t="str">
        <f>VLOOKUP(A24,Riders!$A$2:$E$69,4,FALSE)</f>
        <v>PARKER</v>
      </c>
      <c r="C24" s="38" t="str">
        <f>VLOOKUP(A24,Riders!$A$2:$E$69,5,FALSE)</f>
        <v>Melanie</v>
      </c>
      <c r="D24" s="38" t="str">
        <f>VLOOKUP(A24,Riders!$A$2:$E$69,3,FALSE)</f>
        <v>Harcourts-UQCC</v>
      </c>
      <c r="E24" s="38" t="str">
        <f>VLOOKUP(A24,Riders!$A$2:$G$69,7,FALSE)</f>
        <v>U23</v>
      </c>
      <c r="F24" s="39" t="str">
        <f t="shared" si="0"/>
        <v>Melanie, PARKER</v>
      </c>
      <c r="H24" s="68"/>
      <c r="I24" s="68"/>
      <c r="J24" s="68"/>
      <c r="K24" s="68"/>
      <c r="L24" s="68"/>
    </row>
    <row r="25" spans="1:13" x14ac:dyDescent="0.25">
      <c r="A25" s="23">
        <v>247</v>
      </c>
      <c r="B25" s="38" t="str">
        <f>VLOOKUP(A25,Riders!$A$2:$E$69,4,FALSE)</f>
        <v>WILLIAMS</v>
      </c>
      <c r="C25" s="38" t="str">
        <f>VLOOKUP(A25,Riders!$A$2:$E$69,5,FALSE)</f>
        <v>Megan</v>
      </c>
      <c r="D25" s="38" t="str">
        <f>VLOOKUP(A25,Riders!$A$2:$E$69,3,FALSE)</f>
        <v>Harcourts-UQCC</v>
      </c>
      <c r="E25" s="38" t="str">
        <f>VLOOKUP(A25,Riders!$A$2:$G$69,7,FALSE)</f>
        <v>U23</v>
      </c>
      <c r="F25" s="39" t="str">
        <f t="shared" si="0"/>
        <v>Megan, WILLIAMS</v>
      </c>
      <c r="H25" s="68"/>
      <c r="I25" s="68"/>
      <c r="J25" s="68"/>
      <c r="K25" s="68"/>
      <c r="L25" s="68"/>
    </row>
    <row r="26" spans="1:13" x14ac:dyDescent="0.25">
      <c r="A26" s="23">
        <v>190</v>
      </c>
      <c r="B26" s="38" t="str">
        <f>VLOOKUP(A26,Riders!$A$2:$E$69,4,FALSE)</f>
        <v>Tahlia</v>
      </c>
      <c r="C26" s="38" t="str">
        <f>VLOOKUP(A26,Riders!$A$2:$E$69,5,FALSE)</f>
        <v>PASKIN</v>
      </c>
      <c r="D26" s="38" t="str">
        <f>VLOOKUP(A26,Riders!$A$2:$E$69,3,FALSE)</f>
        <v>Harcourts-UQCC (GUEST RIDER)</v>
      </c>
      <c r="E26" s="38">
        <f>VLOOKUP(A26,Riders!$A$2:$G$69,7,FALSE)</f>
        <v>0</v>
      </c>
      <c r="F26" s="39" t="str">
        <f t="shared" si="0"/>
        <v>PASKIN, Tahlia</v>
      </c>
      <c r="H26" s="39"/>
      <c r="I26" s="39"/>
      <c r="J26" s="39"/>
      <c r="K26" s="39"/>
      <c r="L26" s="39"/>
      <c r="M26" s="39"/>
    </row>
    <row r="27" spans="1:13" x14ac:dyDescent="0.25">
      <c r="A27" s="23">
        <v>249</v>
      </c>
      <c r="B27" s="38" t="str">
        <f>VLOOKUP(A27,Riders!$A$2:$E$69,4,FALSE)</f>
        <v>HURIKINO</v>
      </c>
      <c r="C27" s="38" t="str">
        <f>VLOOKUP(A27,Riders!$A$2:$E$69,5,FALSE)</f>
        <v>Jasmin</v>
      </c>
      <c r="D27" s="38" t="str">
        <f>VLOOKUP(A27,Riders!$A$2:$E$69,3,FALSE)</f>
        <v>Campos Cycling Team</v>
      </c>
      <c r="E27" s="38" t="str">
        <f>VLOOKUP(A27,Riders!$A$2:$G$69,7,FALSE)</f>
        <v>Elite</v>
      </c>
      <c r="F27" s="39" t="str">
        <f t="shared" si="0"/>
        <v>Jasmin, HURIKINO</v>
      </c>
      <c r="H27" s="68">
        <f>A27</f>
        <v>249</v>
      </c>
      <c r="I27" s="68">
        <f>A28</f>
        <v>250</v>
      </c>
      <c r="J27" s="68">
        <f>A29</f>
        <v>251</v>
      </c>
      <c r="K27" s="68"/>
      <c r="L27" s="68"/>
    </row>
    <row r="28" spans="1:13" x14ac:dyDescent="0.25">
      <c r="A28" s="23">
        <v>250</v>
      </c>
      <c r="B28" s="38" t="str">
        <f>VLOOKUP(A28,Riders!$A$2:$E$69,4,FALSE)</f>
        <v>BETTS</v>
      </c>
      <c r="C28" s="38" t="str">
        <f>VLOOKUP(A28,Riders!$A$2:$E$69,5,FALSE)</f>
        <v>Louise</v>
      </c>
      <c r="D28" s="38" t="str">
        <f>VLOOKUP(A28,Riders!$A$2:$E$69,3,FALSE)</f>
        <v>Campos Cycling Team</v>
      </c>
      <c r="E28" s="38" t="str">
        <f>VLOOKUP(A28,Riders!$A$2:$G$69,7,FALSE)</f>
        <v>Elite</v>
      </c>
      <c r="F28" s="39" t="str">
        <f t="shared" si="0"/>
        <v>Louise, BETTS</v>
      </c>
    </row>
    <row r="29" spans="1:13" x14ac:dyDescent="0.25">
      <c r="A29" s="23">
        <v>251</v>
      </c>
      <c r="B29" s="38" t="str">
        <f>VLOOKUP(A29,Riders!$A$2:$E$69,4,FALSE)</f>
        <v>LARGE</v>
      </c>
      <c r="C29" s="38" t="str">
        <f>VLOOKUP(A29,Riders!$A$2:$E$69,5,FALSE)</f>
        <v>Jess</v>
      </c>
      <c r="D29" s="38" t="str">
        <f>VLOOKUP(A29,Riders!$A$2:$E$69,3,FALSE)</f>
        <v>Campos Cycling Team</v>
      </c>
      <c r="E29" s="38" t="str">
        <f>VLOOKUP(A29,Riders!$A$2:$G$69,7,FALSE)</f>
        <v>Elite</v>
      </c>
      <c r="F29" s="39" t="str">
        <f t="shared" si="0"/>
        <v>Jess, LARGE</v>
      </c>
      <c r="H29" s="68"/>
      <c r="I29" s="68"/>
      <c r="J29" s="68"/>
      <c r="K29" s="68"/>
      <c r="L29" s="68"/>
    </row>
    <row r="30" spans="1:13" x14ac:dyDescent="0.25">
      <c r="A30" s="23">
        <v>257</v>
      </c>
      <c r="B30" s="38" t="str">
        <f>VLOOKUP(A30,Riders!$A$2:$E$69,4,FALSE)</f>
        <v>CLONAN</v>
      </c>
      <c r="C30" s="38" t="str">
        <f>VLOOKUP(A30,Riders!$A$2:$E$69,5,FALSE)</f>
        <v>Kristina</v>
      </c>
      <c r="D30" s="38" t="str">
        <f>VLOOKUP(A30,Riders!$A$2:$E$69,3,FALSE)</f>
        <v>Brisbane Camperland</v>
      </c>
      <c r="E30" s="38" t="str">
        <f>VLOOKUP(A30,Riders!$A$2:$G$69,7,FALSE)</f>
        <v>U23</v>
      </c>
      <c r="F30" s="39" t="str">
        <f t="shared" si="0"/>
        <v>Kristina, CLONAN</v>
      </c>
      <c r="H30" s="68">
        <f>A30</f>
        <v>257</v>
      </c>
      <c r="I30" s="68">
        <f>A31</f>
        <v>258</v>
      </c>
      <c r="J30" s="68">
        <f>A32</f>
        <v>260</v>
      </c>
      <c r="K30" s="68">
        <f>A33</f>
        <v>261</v>
      </c>
      <c r="L30" s="68">
        <f>A34</f>
        <v>191</v>
      </c>
      <c r="M30" s="39"/>
    </row>
    <row r="31" spans="1:13" x14ac:dyDescent="0.25">
      <c r="A31" s="23">
        <v>258</v>
      </c>
      <c r="B31" s="38" t="str">
        <f>VLOOKUP(A31,Riders!$A$2:$E$69,4,FALSE)</f>
        <v>PRATT</v>
      </c>
      <c r="C31" s="38" t="str">
        <f>VLOOKUP(A31,Riders!$A$2:$E$69,5,FALSE)</f>
        <v>Jessica</v>
      </c>
      <c r="D31" s="38" t="str">
        <f>VLOOKUP(A31,Riders!$A$2:$E$69,3,FALSE)</f>
        <v>Brisbane Camperland</v>
      </c>
      <c r="E31" s="38" t="str">
        <f>VLOOKUP(A31,Riders!$A$2:$G$69,7,FALSE)</f>
        <v>U23</v>
      </c>
      <c r="F31" s="39" t="str">
        <f t="shared" si="0"/>
        <v>Jessica, PRATT</v>
      </c>
      <c r="H31" s="39"/>
      <c r="I31" s="39"/>
      <c r="J31" s="39"/>
      <c r="K31" s="39"/>
      <c r="L31" s="39"/>
      <c r="M31" s="39"/>
    </row>
    <row r="32" spans="1:13" x14ac:dyDescent="0.25">
      <c r="A32" s="23">
        <v>260</v>
      </c>
      <c r="B32" s="38" t="str">
        <f>VLOOKUP(A32,Riders!$A$2:$E$69,4,FALSE)</f>
        <v>KENNEDY</v>
      </c>
      <c r="C32" s="38" t="str">
        <f>VLOOKUP(A32,Riders!$A$2:$E$69,5,FALSE)</f>
        <v>Lucy</v>
      </c>
      <c r="D32" s="38" t="str">
        <f>VLOOKUP(A32,Riders!$A$2:$E$69,3,FALSE)</f>
        <v>Brisbane Camperland</v>
      </c>
      <c r="E32" s="38" t="str">
        <f>VLOOKUP(A32,Riders!$A$2:$G$69,7,FALSE)</f>
        <v>Elite</v>
      </c>
      <c r="F32" s="39" t="str">
        <f t="shared" si="0"/>
        <v>Lucy, KENNEDY</v>
      </c>
      <c r="H32" s="39"/>
      <c r="I32" s="39"/>
      <c r="J32" s="39"/>
      <c r="K32" s="39"/>
      <c r="L32" s="39"/>
      <c r="M32" s="39"/>
    </row>
    <row r="33" spans="1:12" x14ac:dyDescent="0.25">
      <c r="A33" s="23">
        <v>261</v>
      </c>
      <c r="B33" s="38" t="str">
        <f>VLOOKUP(A33,Riders!$A$2:$E$69,4,FALSE)</f>
        <v>ROPER</v>
      </c>
      <c r="C33" s="38" t="str">
        <f>VLOOKUP(A33,Riders!$A$2:$E$69,5,FALSE)</f>
        <v>Emily</v>
      </c>
      <c r="D33" s="38" t="str">
        <f>VLOOKUP(A33,Riders!$A$2:$E$69,3,FALSE)</f>
        <v>Brisbane Camperland</v>
      </c>
      <c r="E33" s="38" t="str">
        <f>VLOOKUP(A33,Riders!$A$2:$G$69,7,FALSE)</f>
        <v>U23</v>
      </c>
      <c r="F33" s="39" t="str">
        <f t="shared" si="0"/>
        <v>Emily, ROPER</v>
      </c>
      <c r="H33" s="68"/>
      <c r="I33" s="68"/>
      <c r="J33" s="68"/>
      <c r="K33" s="68"/>
      <c r="L33" s="68"/>
    </row>
    <row r="34" spans="1:12" x14ac:dyDescent="0.25">
      <c r="A34" s="23">
        <v>191</v>
      </c>
      <c r="B34" s="38" t="str">
        <f>VLOOKUP(A34,Riders!$A$2:$E$69,4,FALSE)</f>
        <v>Ashleigh</v>
      </c>
      <c r="C34" s="38" t="str">
        <f>VLOOKUP(A34,Riders!$A$2:$E$69,5,FALSE)</f>
        <v>ELLIOTT</v>
      </c>
      <c r="D34" s="38" t="str">
        <f>VLOOKUP(A34,Riders!$A$2:$E$69,3,FALSE)</f>
        <v>Brisbane Camperland (GUEST RIDER)</v>
      </c>
      <c r="E34" s="38">
        <f>VLOOKUP(A34,Riders!$A$2:$G$69,7,FALSE)</f>
        <v>0</v>
      </c>
      <c r="F34" s="39" t="str">
        <f t="shared" si="0"/>
        <v>ELLIOTT, Ashleigh</v>
      </c>
    </row>
  </sheetData>
  <sortState ref="A2:D102">
    <sortCondition ref="A2:A102"/>
    <sortCondition ref="D2:D102"/>
  </sortState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9"/>
  <sheetViews>
    <sheetView topLeftCell="A32" workbookViewId="0">
      <selection activeCell="G37" sqref="G37"/>
    </sheetView>
  </sheetViews>
  <sheetFormatPr defaultRowHeight="15" x14ac:dyDescent="0.25"/>
  <cols>
    <col min="1" max="1" width="6.140625" style="9" bestFit="1" customWidth="1"/>
    <col min="2" max="2" width="12.140625" style="9" bestFit="1" customWidth="1"/>
    <col min="3" max="3" width="65.140625" style="9" bestFit="1" customWidth="1"/>
    <col min="4" max="4" width="23.28515625" style="19" bestFit="1" customWidth="1"/>
    <col min="5" max="5" width="14.42578125" style="20" customWidth="1"/>
    <col min="6" max="6" width="29.85546875" style="20" bestFit="1" customWidth="1"/>
    <col min="7" max="7" width="11.7109375" style="21" customWidth="1"/>
    <col min="8" max="8" width="11.28515625" style="19" customWidth="1"/>
    <col min="9" max="9" width="23.85546875" bestFit="1" customWidth="1"/>
  </cols>
  <sheetData>
    <row r="1" spans="1:8" ht="15.75" thickBot="1" x14ac:dyDescent="0.3">
      <c r="A1" s="11" t="s">
        <v>6</v>
      </c>
      <c r="B1" s="11" t="s">
        <v>7</v>
      </c>
      <c r="C1" s="11" t="s">
        <v>2</v>
      </c>
      <c r="D1" s="12" t="s">
        <v>8</v>
      </c>
      <c r="E1" s="13" t="s">
        <v>9</v>
      </c>
      <c r="F1" s="13"/>
      <c r="G1" s="14" t="s">
        <v>10</v>
      </c>
      <c r="H1" s="11" t="s">
        <v>11</v>
      </c>
    </row>
    <row r="2" spans="1:8" x14ac:dyDescent="0.25">
      <c r="A2" s="42">
        <v>201</v>
      </c>
      <c r="B2" s="15"/>
      <c r="C2" s="44" t="s">
        <v>126</v>
      </c>
      <c r="D2" s="24" t="s">
        <v>36</v>
      </c>
      <c r="E2" s="24" t="s">
        <v>59</v>
      </c>
      <c r="F2" s="16" t="str">
        <f>CONCATENATE(E2,", ",D2)</f>
        <v>Amy, SCHRAMM</v>
      </c>
      <c r="G2" s="36" t="s">
        <v>140</v>
      </c>
      <c r="H2" s="18"/>
    </row>
    <row r="3" spans="1:8" x14ac:dyDescent="0.25">
      <c r="A3" s="34">
        <v>202</v>
      </c>
      <c r="B3" s="15"/>
      <c r="C3" s="45" t="s">
        <v>126</v>
      </c>
      <c r="D3" s="24" t="s">
        <v>43</v>
      </c>
      <c r="E3" s="24" t="s">
        <v>70</v>
      </c>
      <c r="F3" s="16" t="str">
        <f t="shared" ref="F3:F69" si="0">CONCATENATE(E3,", ",D3)</f>
        <v>Chevonne, ARROWSMITH</v>
      </c>
      <c r="G3" s="36" t="s">
        <v>141</v>
      </c>
      <c r="H3" s="18"/>
    </row>
    <row r="4" spans="1:8" ht="15.75" thickBot="1" x14ac:dyDescent="0.3">
      <c r="A4" s="43">
        <v>203</v>
      </c>
      <c r="B4" s="15"/>
      <c r="C4" s="46" t="s">
        <v>126</v>
      </c>
      <c r="D4" s="24" t="s">
        <v>3</v>
      </c>
      <c r="E4" s="24" t="s">
        <v>75</v>
      </c>
      <c r="F4" s="16" t="str">
        <f t="shared" si="0"/>
        <v>Michaela, MURRAY</v>
      </c>
      <c r="G4" s="36" t="s">
        <v>140</v>
      </c>
      <c r="H4" s="18"/>
    </row>
    <row r="5" spans="1:8" x14ac:dyDescent="0.25">
      <c r="A5" s="42">
        <v>204</v>
      </c>
      <c r="B5" s="15"/>
      <c r="C5" s="44" t="s">
        <v>126</v>
      </c>
      <c r="D5" s="24" t="s">
        <v>76</v>
      </c>
      <c r="E5" s="24" t="s">
        <v>68</v>
      </c>
      <c r="F5" s="16" t="str">
        <f t="shared" si="0"/>
        <v>Alix, EVERTON</v>
      </c>
      <c r="G5" s="36" t="s">
        <v>140</v>
      </c>
      <c r="H5" s="18"/>
    </row>
    <row r="6" spans="1:8" x14ac:dyDescent="0.25">
      <c r="A6" s="34">
        <v>205</v>
      </c>
      <c r="B6" s="15"/>
      <c r="C6" s="45" t="s">
        <v>126</v>
      </c>
      <c r="D6" s="24" t="s">
        <v>165</v>
      </c>
      <c r="E6" s="24" t="s">
        <v>59</v>
      </c>
      <c r="F6" s="16" t="str">
        <f t="shared" si="0"/>
        <v>Amy, CUNDY</v>
      </c>
      <c r="G6" s="36" t="s">
        <v>142</v>
      </c>
      <c r="H6" s="18"/>
    </row>
    <row r="7" spans="1:8" x14ac:dyDescent="0.25">
      <c r="A7" s="34">
        <v>206</v>
      </c>
      <c r="B7" s="15"/>
      <c r="C7" s="45" t="s">
        <v>126</v>
      </c>
      <c r="D7" s="24" t="s">
        <v>178</v>
      </c>
      <c r="E7" s="24" t="s">
        <v>179</v>
      </c>
      <c r="F7" s="16" t="str">
        <f t="shared" si="0"/>
        <v>Ruth, CORSET</v>
      </c>
      <c r="G7" s="36" t="s">
        <v>141</v>
      </c>
      <c r="H7" s="18"/>
    </row>
    <row r="8" spans="1:8" x14ac:dyDescent="0.25">
      <c r="A8" s="34">
        <v>207</v>
      </c>
      <c r="B8" s="15"/>
      <c r="C8" s="45" t="s">
        <v>126</v>
      </c>
      <c r="D8" s="24" t="s">
        <v>45</v>
      </c>
      <c r="E8" s="24" t="s">
        <v>77</v>
      </c>
      <c r="F8" s="16" t="str">
        <f t="shared" si="0"/>
        <v>Emma, PRATT</v>
      </c>
      <c r="G8" s="36"/>
      <c r="H8" s="18"/>
    </row>
    <row r="9" spans="1:8" ht="15.75" thickBot="1" x14ac:dyDescent="0.3">
      <c r="A9" s="43">
        <v>208</v>
      </c>
      <c r="B9" s="15"/>
      <c r="C9" s="46" t="s">
        <v>126</v>
      </c>
      <c r="D9" s="24" t="s">
        <v>78</v>
      </c>
      <c r="E9" s="24"/>
      <c r="F9" s="16" t="str">
        <f t="shared" si="0"/>
        <v xml:space="preserve">, </v>
      </c>
      <c r="G9" s="36"/>
      <c r="H9" s="18"/>
    </row>
    <row r="10" spans="1:8" x14ac:dyDescent="0.25">
      <c r="A10" s="42">
        <v>209</v>
      </c>
      <c r="B10" s="15"/>
      <c r="C10" s="44" t="s">
        <v>127</v>
      </c>
      <c r="D10" s="24" t="s">
        <v>26</v>
      </c>
      <c r="E10" s="24" t="s">
        <v>48</v>
      </c>
      <c r="F10" s="16" t="str">
        <f t="shared" si="0"/>
        <v>Louise, YOUNG</v>
      </c>
      <c r="G10" s="36" t="s">
        <v>140</v>
      </c>
      <c r="H10" s="18"/>
    </row>
    <row r="11" spans="1:8" x14ac:dyDescent="0.25">
      <c r="A11" s="34">
        <v>210</v>
      </c>
      <c r="B11" s="15"/>
      <c r="C11" s="45" t="s">
        <v>127</v>
      </c>
      <c r="D11" s="24" t="s">
        <v>27</v>
      </c>
      <c r="E11" s="24" t="s">
        <v>47</v>
      </c>
      <c r="F11" s="16" t="str">
        <f t="shared" si="0"/>
        <v>Nicky, ROLLS</v>
      </c>
      <c r="G11" s="36" t="s">
        <v>141</v>
      </c>
      <c r="H11" s="18"/>
    </row>
    <row r="12" spans="1:8" x14ac:dyDescent="0.25">
      <c r="A12" s="34">
        <v>211</v>
      </c>
      <c r="B12" s="15"/>
      <c r="C12" s="45" t="s">
        <v>127</v>
      </c>
      <c r="D12" s="24" t="s">
        <v>26</v>
      </c>
      <c r="E12" s="24" t="s">
        <v>46</v>
      </c>
      <c r="F12" s="16" t="str">
        <f t="shared" si="0"/>
        <v>Liz, YOUNG</v>
      </c>
      <c r="G12" s="36"/>
      <c r="H12" s="17"/>
    </row>
    <row r="13" spans="1:8" x14ac:dyDescent="0.25">
      <c r="A13" s="34">
        <v>212</v>
      </c>
      <c r="B13" s="15"/>
      <c r="C13" s="45" t="s">
        <v>127</v>
      </c>
      <c r="D13" s="24" t="s">
        <v>79</v>
      </c>
      <c r="E13" s="24" t="s">
        <v>50</v>
      </c>
      <c r="F13" s="16" t="str">
        <f t="shared" si="0"/>
        <v>Melissa, OOSTENBROOK</v>
      </c>
      <c r="G13" s="36" t="s">
        <v>141</v>
      </c>
      <c r="H13" s="17"/>
    </row>
    <row r="14" spans="1:8" ht="15.75" thickBot="1" x14ac:dyDescent="0.3">
      <c r="A14" s="43">
        <v>213</v>
      </c>
      <c r="B14" s="15"/>
      <c r="C14" s="46" t="s">
        <v>127</v>
      </c>
      <c r="D14" s="24" t="s">
        <v>13</v>
      </c>
      <c r="E14" s="24" t="s">
        <v>58</v>
      </c>
      <c r="F14" s="16" t="str">
        <f t="shared" si="0"/>
        <v>Lynda, BROWN</v>
      </c>
      <c r="G14" s="36" t="s">
        <v>141</v>
      </c>
      <c r="H14" s="17"/>
    </row>
    <row r="15" spans="1:8" ht="15.75" thickBot="1" x14ac:dyDescent="0.3">
      <c r="A15" s="42">
        <v>214</v>
      </c>
      <c r="B15" s="15"/>
      <c r="C15" s="44" t="s">
        <v>127</v>
      </c>
      <c r="D15" s="24" t="s">
        <v>80</v>
      </c>
      <c r="E15" s="24" t="s">
        <v>81</v>
      </c>
      <c r="F15" s="16" t="str">
        <f t="shared" si="0"/>
        <v>Carmen, BARNEY</v>
      </c>
      <c r="G15" s="36" t="s">
        <v>141</v>
      </c>
      <c r="H15" s="17"/>
    </row>
    <row r="16" spans="1:8" ht="15.75" thickBot="1" x14ac:dyDescent="0.3">
      <c r="A16" s="34">
        <v>215</v>
      </c>
      <c r="B16" s="15"/>
      <c r="C16" s="44" t="s">
        <v>127</v>
      </c>
      <c r="D16" s="24" t="s">
        <v>29</v>
      </c>
      <c r="E16" s="24" t="s">
        <v>51</v>
      </c>
      <c r="F16" s="16" t="str">
        <f t="shared" si="0"/>
        <v>Celia, WEBBY</v>
      </c>
      <c r="G16" s="36"/>
      <c r="H16" s="17"/>
    </row>
    <row r="17" spans="1:8" ht="15.75" thickBot="1" x14ac:dyDescent="0.3">
      <c r="A17" s="34">
        <v>216</v>
      </c>
      <c r="B17" s="15"/>
      <c r="C17" s="44" t="s">
        <v>127</v>
      </c>
      <c r="D17" s="24" t="s">
        <v>30</v>
      </c>
      <c r="E17" s="24" t="s">
        <v>52</v>
      </c>
      <c r="F17" s="16" t="str">
        <f t="shared" si="0"/>
        <v>Henny, SHONE</v>
      </c>
      <c r="G17" s="36"/>
      <c r="H17" s="17"/>
    </row>
    <row r="18" spans="1:8" ht="15.75" thickBot="1" x14ac:dyDescent="0.3">
      <c r="A18" s="34">
        <v>217</v>
      </c>
      <c r="B18" s="15"/>
      <c r="C18" s="44" t="s">
        <v>128</v>
      </c>
      <c r="D18" s="24" t="s">
        <v>15</v>
      </c>
      <c r="E18" s="24" t="s">
        <v>61</v>
      </c>
      <c r="F18" s="16" t="str">
        <f t="shared" si="0"/>
        <v>Rachel, EDWARDS</v>
      </c>
      <c r="G18" s="36" t="s">
        <v>141</v>
      </c>
      <c r="H18" s="17"/>
    </row>
    <row r="19" spans="1:8" ht="15.75" thickBot="1" x14ac:dyDescent="0.3">
      <c r="A19" s="43">
        <v>218</v>
      </c>
      <c r="B19" s="15"/>
      <c r="C19" s="44" t="s">
        <v>128</v>
      </c>
      <c r="D19" s="24" t="s">
        <v>82</v>
      </c>
      <c r="E19" s="24" t="s">
        <v>83</v>
      </c>
      <c r="F19" s="16" t="str">
        <f t="shared" si="0"/>
        <v>Natalie, LANGER</v>
      </c>
      <c r="G19" s="36" t="s">
        <v>141</v>
      </c>
      <c r="H19" s="17"/>
    </row>
    <row r="20" spans="1:8" x14ac:dyDescent="0.25">
      <c r="A20" s="42">
        <v>219</v>
      </c>
      <c r="B20" s="15"/>
      <c r="C20" s="44" t="s">
        <v>128</v>
      </c>
      <c r="D20" s="24" t="s">
        <v>38</v>
      </c>
      <c r="E20" s="24" t="s">
        <v>64</v>
      </c>
      <c r="F20" s="16" t="str">
        <f t="shared" si="0"/>
        <v>Faye, GOODYEAR</v>
      </c>
      <c r="G20" s="36" t="s">
        <v>141</v>
      </c>
      <c r="H20" s="17"/>
    </row>
    <row r="21" spans="1:8" x14ac:dyDescent="0.25">
      <c r="A21" s="34">
        <v>220</v>
      </c>
      <c r="B21" s="15"/>
      <c r="C21" s="45" t="s">
        <v>128</v>
      </c>
      <c r="D21" s="31" t="s">
        <v>5</v>
      </c>
      <c r="E21" s="31" t="s">
        <v>63</v>
      </c>
      <c r="F21" s="16" t="str">
        <f t="shared" si="0"/>
        <v>Catriona, NEWELL</v>
      </c>
      <c r="G21" s="36" t="s">
        <v>141</v>
      </c>
      <c r="H21" s="17"/>
    </row>
    <row r="22" spans="1:8" x14ac:dyDescent="0.25">
      <c r="A22" s="34">
        <v>221</v>
      </c>
      <c r="B22" s="15"/>
      <c r="C22" s="45" t="s">
        <v>128</v>
      </c>
      <c r="D22" s="24" t="s">
        <v>84</v>
      </c>
      <c r="E22" s="24" t="s">
        <v>85</v>
      </c>
      <c r="F22" s="16" t="str">
        <f t="shared" si="0"/>
        <v>Holly, RANSON</v>
      </c>
      <c r="G22" s="36" t="s">
        <v>140</v>
      </c>
      <c r="H22" s="17"/>
    </row>
    <row r="23" spans="1:8" ht="15.75" thickBot="1" x14ac:dyDescent="0.3">
      <c r="A23" s="43">
        <v>222</v>
      </c>
      <c r="B23" s="15"/>
      <c r="C23" s="47" t="s">
        <v>128</v>
      </c>
      <c r="D23" s="24" t="s">
        <v>40</v>
      </c>
      <c r="E23" s="24" t="s">
        <v>66</v>
      </c>
      <c r="F23" s="16" t="str">
        <f t="shared" si="0"/>
        <v>Brooke, SHEPPEARD</v>
      </c>
      <c r="G23" s="36" t="s">
        <v>141</v>
      </c>
      <c r="H23" s="17"/>
    </row>
    <row r="24" spans="1:8" x14ac:dyDescent="0.25">
      <c r="A24" s="42">
        <v>223</v>
      </c>
      <c r="B24" s="15"/>
      <c r="C24" s="44" t="s">
        <v>128</v>
      </c>
      <c r="D24" s="24" t="s">
        <v>86</v>
      </c>
      <c r="E24" s="24" t="s">
        <v>87</v>
      </c>
      <c r="F24" s="16" t="str">
        <f t="shared" si="0"/>
        <v>Alexandra, O'DEA</v>
      </c>
      <c r="G24" s="36" t="s">
        <v>142</v>
      </c>
      <c r="H24" s="17"/>
    </row>
    <row r="25" spans="1:8" x14ac:dyDescent="0.25">
      <c r="A25" s="34">
        <v>224</v>
      </c>
      <c r="B25" s="15"/>
      <c r="C25" s="45" t="s">
        <v>128</v>
      </c>
      <c r="D25" s="24" t="s">
        <v>180</v>
      </c>
      <c r="E25" s="24" t="s">
        <v>72</v>
      </c>
      <c r="F25" s="16" t="str">
        <f t="shared" si="0"/>
        <v>Lucy, BARKER</v>
      </c>
      <c r="G25" s="36" t="s">
        <v>141</v>
      </c>
      <c r="H25" s="17"/>
    </row>
    <row r="26" spans="1:8" x14ac:dyDescent="0.25">
      <c r="A26" s="34">
        <v>225</v>
      </c>
      <c r="B26" s="15"/>
      <c r="C26" s="45" t="s">
        <v>129</v>
      </c>
      <c r="D26" s="24" t="s">
        <v>32</v>
      </c>
      <c r="E26" s="24" t="s">
        <v>54</v>
      </c>
      <c r="F26" s="16" t="str">
        <f t="shared" si="0"/>
        <v>Dyane, HANNAN</v>
      </c>
      <c r="G26" s="36" t="s">
        <v>141</v>
      </c>
      <c r="H26" s="37"/>
    </row>
    <row r="27" spans="1:8" ht="15.75" thickBot="1" x14ac:dyDescent="0.3">
      <c r="A27" s="43">
        <v>226</v>
      </c>
      <c r="B27" s="15"/>
      <c r="C27" s="46" t="s">
        <v>129</v>
      </c>
      <c r="D27" s="24" t="s">
        <v>88</v>
      </c>
      <c r="E27" s="24" t="s">
        <v>89</v>
      </c>
      <c r="F27" s="16" t="str">
        <f t="shared" si="0"/>
        <v>Kirrily, TUTT</v>
      </c>
      <c r="G27" s="36" t="s">
        <v>140</v>
      </c>
      <c r="H27" s="17"/>
    </row>
    <row r="28" spans="1:8" x14ac:dyDescent="0.25">
      <c r="A28" s="42">
        <v>227</v>
      </c>
      <c r="B28" s="15"/>
      <c r="C28" s="44" t="s">
        <v>129</v>
      </c>
      <c r="D28" s="24" t="s">
        <v>33</v>
      </c>
      <c r="E28" s="24" t="s">
        <v>55</v>
      </c>
      <c r="F28" s="16" t="str">
        <f t="shared" si="0"/>
        <v>Julia, RUSSELL</v>
      </c>
      <c r="G28" s="36" t="s">
        <v>140</v>
      </c>
      <c r="H28" s="17"/>
    </row>
    <row r="29" spans="1:8" x14ac:dyDescent="0.25">
      <c r="A29" s="34">
        <v>228</v>
      </c>
      <c r="B29" s="15"/>
      <c r="C29" s="45" t="s">
        <v>129</v>
      </c>
      <c r="D29" s="24" t="s">
        <v>177</v>
      </c>
      <c r="E29" s="24" t="s">
        <v>57</v>
      </c>
      <c r="F29" s="16" t="str">
        <f t="shared" si="0"/>
        <v>Corissa, NASH</v>
      </c>
      <c r="G29" s="36" t="s">
        <v>141</v>
      </c>
      <c r="H29" s="18"/>
    </row>
    <row r="30" spans="1:8" x14ac:dyDescent="0.25">
      <c r="A30" s="34">
        <v>229</v>
      </c>
      <c r="B30" s="15"/>
      <c r="C30" s="45" t="s">
        <v>129</v>
      </c>
      <c r="D30" s="24" t="s">
        <v>34</v>
      </c>
      <c r="E30" s="24" t="s">
        <v>56</v>
      </c>
      <c r="F30" s="16" t="str">
        <f t="shared" si="0"/>
        <v>Jane, WALKER</v>
      </c>
      <c r="G30" s="36" t="s">
        <v>141</v>
      </c>
      <c r="H30" s="17"/>
    </row>
    <row r="31" spans="1:8" ht="15.75" thickBot="1" x14ac:dyDescent="0.3">
      <c r="A31" s="43">
        <v>230</v>
      </c>
      <c r="B31" s="15"/>
      <c r="C31" s="46" t="s">
        <v>129</v>
      </c>
      <c r="D31" s="24" t="s">
        <v>90</v>
      </c>
      <c r="E31" s="24" t="s">
        <v>91</v>
      </c>
      <c r="F31" s="16" t="str">
        <f t="shared" si="0"/>
        <v>Nicole, MULHOLLAND</v>
      </c>
      <c r="G31" s="36"/>
      <c r="H31" s="18"/>
    </row>
    <row r="32" spans="1:8" x14ac:dyDescent="0.25">
      <c r="A32" s="42">
        <v>231</v>
      </c>
      <c r="B32" s="15"/>
      <c r="C32" s="44" t="s">
        <v>129</v>
      </c>
      <c r="D32" s="24" t="s">
        <v>73</v>
      </c>
      <c r="E32" s="24" t="s">
        <v>74</v>
      </c>
      <c r="F32" s="16" t="str">
        <f t="shared" si="0"/>
        <v>Lauren, LEAVER</v>
      </c>
      <c r="G32" s="36"/>
      <c r="H32" s="18"/>
    </row>
    <row r="33" spans="1:8" x14ac:dyDescent="0.25">
      <c r="A33" s="34">
        <v>232</v>
      </c>
      <c r="B33" s="15"/>
      <c r="C33" s="45" t="s">
        <v>129</v>
      </c>
      <c r="D33" s="24" t="s">
        <v>78</v>
      </c>
      <c r="E33" s="24"/>
      <c r="F33" s="16" t="str">
        <f t="shared" si="0"/>
        <v xml:space="preserve">, </v>
      </c>
      <c r="G33" s="36"/>
      <c r="H33" s="18"/>
    </row>
    <row r="34" spans="1:8" x14ac:dyDescent="0.25">
      <c r="A34" s="34">
        <v>233</v>
      </c>
      <c r="B34" s="15"/>
      <c r="C34" s="45" t="s">
        <v>130</v>
      </c>
      <c r="D34" s="24" t="s">
        <v>39</v>
      </c>
      <c r="E34" s="24" t="s">
        <v>65</v>
      </c>
      <c r="F34" s="16" t="str">
        <f t="shared" si="0"/>
        <v>Vickie, BURR</v>
      </c>
      <c r="G34" s="36" t="s">
        <v>141</v>
      </c>
      <c r="H34" s="17"/>
    </row>
    <row r="35" spans="1:8" x14ac:dyDescent="0.25">
      <c r="A35" s="34">
        <v>234</v>
      </c>
      <c r="B35" s="15"/>
      <c r="C35" s="45" t="s">
        <v>130</v>
      </c>
      <c r="D35" s="24" t="s">
        <v>92</v>
      </c>
      <c r="E35" s="24" t="s">
        <v>93</v>
      </c>
      <c r="F35" s="16" t="str">
        <f t="shared" si="0"/>
        <v>Patricia, GULEY</v>
      </c>
      <c r="G35" s="36" t="s">
        <v>140</v>
      </c>
      <c r="H35" s="17"/>
    </row>
    <row r="36" spans="1:8" ht="15.75" thickBot="1" x14ac:dyDescent="0.3">
      <c r="A36" s="43">
        <v>235</v>
      </c>
      <c r="B36" s="15"/>
      <c r="C36" s="46" t="s">
        <v>130</v>
      </c>
      <c r="D36" s="24" t="s">
        <v>4</v>
      </c>
      <c r="E36" s="24" t="s">
        <v>94</v>
      </c>
      <c r="F36" s="16" t="str">
        <f t="shared" si="0"/>
        <v>Kylie, BAKER</v>
      </c>
      <c r="G36" s="36" t="s">
        <v>141</v>
      </c>
      <c r="H36" s="18"/>
    </row>
    <row r="37" spans="1:8" x14ac:dyDescent="0.25">
      <c r="A37" s="42">
        <v>236</v>
      </c>
      <c r="B37" s="15"/>
      <c r="C37" s="44" t="s">
        <v>130</v>
      </c>
      <c r="D37" s="24" t="s">
        <v>95</v>
      </c>
      <c r="E37" s="24" t="s">
        <v>67</v>
      </c>
      <c r="F37" s="16" t="str">
        <f t="shared" si="0"/>
        <v>Simone, LONGDEN</v>
      </c>
      <c r="G37" s="36" t="s">
        <v>140</v>
      </c>
      <c r="H37" s="17"/>
    </row>
    <row r="38" spans="1:8" x14ac:dyDescent="0.25">
      <c r="A38" s="34">
        <v>237</v>
      </c>
      <c r="B38" s="15"/>
      <c r="C38" s="45" t="s">
        <v>130</v>
      </c>
      <c r="D38" s="24" t="s">
        <v>41</v>
      </c>
      <c r="E38" s="24" t="s">
        <v>67</v>
      </c>
      <c r="F38" s="16" t="str">
        <f t="shared" si="0"/>
        <v>Simone, KENDRICK</v>
      </c>
      <c r="G38" s="36" t="s">
        <v>141</v>
      </c>
      <c r="H38" s="17"/>
    </row>
    <row r="39" spans="1:8" x14ac:dyDescent="0.25">
      <c r="A39" s="34">
        <v>238</v>
      </c>
      <c r="B39" s="15"/>
      <c r="C39" s="45" t="s">
        <v>130</v>
      </c>
      <c r="D39" s="24" t="s">
        <v>96</v>
      </c>
      <c r="E39" s="24" t="s">
        <v>97</v>
      </c>
      <c r="F39" s="16" t="str">
        <f t="shared" si="0"/>
        <v>Bree, PLAYEL</v>
      </c>
      <c r="G39" s="36" t="s">
        <v>140</v>
      </c>
      <c r="H39" s="18"/>
    </row>
    <row r="40" spans="1:8" ht="15.75" thickBot="1" x14ac:dyDescent="0.3">
      <c r="A40" s="43">
        <v>239</v>
      </c>
      <c r="B40" s="15"/>
      <c r="C40" s="46" t="s">
        <v>130</v>
      </c>
      <c r="D40" s="24" t="s">
        <v>98</v>
      </c>
      <c r="E40" s="24" t="s">
        <v>46</v>
      </c>
      <c r="F40" s="16" t="str">
        <f t="shared" si="0"/>
        <v>Liz, NELSON</v>
      </c>
      <c r="G40" s="36"/>
      <c r="H40" s="18"/>
    </row>
    <row r="41" spans="1:8" x14ac:dyDescent="0.25">
      <c r="A41" s="27">
        <v>240</v>
      </c>
      <c r="B41" s="15"/>
      <c r="C41" s="28" t="s">
        <v>130</v>
      </c>
      <c r="D41" s="24" t="s">
        <v>99</v>
      </c>
      <c r="E41" s="24" t="s">
        <v>100</v>
      </c>
      <c r="F41" s="35" t="str">
        <f t="shared" si="0"/>
        <v>Tanya, MANGOLD</v>
      </c>
      <c r="G41" s="36" t="s">
        <v>141</v>
      </c>
      <c r="H41" s="18"/>
    </row>
    <row r="42" spans="1:8" x14ac:dyDescent="0.25">
      <c r="A42" s="27">
        <v>241</v>
      </c>
      <c r="B42" s="15"/>
      <c r="C42" s="28" t="s">
        <v>131</v>
      </c>
      <c r="D42" s="24" t="s">
        <v>101</v>
      </c>
      <c r="E42" s="24" t="s">
        <v>102</v>
      </c>
      <c r="F42" s="35" t="str">
        <f t="shared" si="0"/>
        <v>Jahna, OWEN</v>
      </c>
      <c r="G42" s="36" t="s">
        <v>140</v>
      </c>
      <c r="H42" s="17"/>
    </row>
    <row r="43" spans="1:8" x14ac:dyDescent="0.25">
      <c r="A43" s="27">
        <v>242</v>
      </c>
      <c r="B43" s="15"/>
      <c r="C43" s="28" t="s">
        <v>131</v>
      </c>
      <c r="D43" s="24" t="s">
        <v>35</v>
      </c>
      <c r="E43" s="24" t="s">
        <v>103</v>
      </c>
      <c r="F43" s="35" t="str">
        <f t="shared" si="0"/>
        <v>Imogen, SMITH</v>
      </c>
      <c r="G43" s="36" t="s">
        <v>140</v>
      </c>
      <c r="H43" s="18"/>
    </row>
    <row r="44" spans="1:8" x14ac:dyDescent="0.25">
      <c r="A44" s="27">
        <v>243</v>
      </c>
      <c r="B44" s="15"/>
      <c r="C44" s="28" t="s">
        <v>131</v>
      </c>
      <c r="D44" s="24" t="s">
        <v>104</v>
      </c>
      <c r="E44" s="24" t="s">
        <v>105</v>
      </c>
      <c r="F44" s="35" t="str">
        <f t="shared" si="0"/>
        <v>Anna, BECK</v>
      </c>
      <c r="G44" s="36" t="s">
        <v>140</v>
      </c>
      <c r="H44" s="18"/>
    </row>
    <row r="45" spans="1:8" x14ac:dyDescent="0.25">
      <c r="A45" s="27">
        <v>244</v>
      </c>
      <c r="B45" s="15"/>
      <c r="C45" s="28" t="s">
        <v>131</v>
      </c>
      <c r="D45" s="24" t="s">
        <v>37</v>
      </c>
      <c r="E45" s="24" t="s">
        <v>62</v>
      </c>
      <c r="F45" s="35" t="str">
        <f t="shared" si="0"/>
        <v>Melanie, PARKER</v>
      </c>
      <c r="G45" s="36" t="s">
        <v>142</v>
      </c>
      <c r="H45" s="17"/>
    </row>
    <row r="46" spans="1:8" x14ac:dyDescent="0.25">
      <c r="A46" s="27">
        <v>245</v>
      </c>
      <c r="B46" s="15"/>
      <c r="C46" s="28" t="s">
        <v>131</v>
      </c>
      <c r="D46" s="24" t="s">
        <v>106</v>
      </c>
      <c r="E46" s="24" t="s">
        <v>107</v>
      </c>
      <c r="F46" s="35" t="str">
        <f t="shared" si="0"/>
        <v>Fabiana, PELLIN</v>
      </c>
      <c r="G46" s="36" t="s">
        <v>140</v>
      </c>
      <c r="H46" s="18"/>
    </row>
    <row r="47" spans="1:8" x14ac:dyDescent="0.25">
      <c r="A47" s="27">
        <v>246</v>
      </c>
      <c r="B47" s="15"/>
      <c r="C47" s="28" t="s">
        <v>131</v>
      </c>
      <c r="D47" s="32" t="s">
        <v>108</v>
      </c>
      <c r="E47" s="32" t="s">
        <v>109</v>
      </c>
      <c r="F47" s="35" t="str">
        <f t="shared" si="0"/>
        <v>Sharon, DEL VECCHIO</v>
      </c>
      <c r="G47" s="36" t="s">
        <v>140</v>
      </c>
      <c r="H47" s="18"/>
    </row>
    <row r="48" spans="1:8" x14ac:dyDescent="0.25">
      <c r="A48" s="23">
        <v>247</v>
      </c>
      <c r="B48" s="15"/>
      <c r="C48" s="29" t="s">
        <v>131</v>
      </c>
      <c r="D48" s="24" t="s">
        <v>110</v>
      </c>
      <c r="E48" s="24" t="s">
        <v>111</v>
      </c>
      <c r="F48" s="35" t="str">
        <f t="shared" si="0"/>
        <v>Megan, WILLIAMS</v>
      </c>
      <c r="G48" s="36" t="s">
        <v>142</v>
      </c>
      <c r="H48" s="18"/>
    </row>
    <row r="49" spans="1:8" x14ac:dyDescent="0.25">
      <c r="A49" s="23">
        <v>248</v>
      </c>
      <c r="B49" s="15"/>
      <c r="C49" s="29" t="s">
        <v>131</v>
      </c>
      <c r="D49" s="24" t="s">
        <v>112</v>
      </c>
      <c r="E49" s="24" t="s">
        <v>60</v>
      </c>
      <c r="F49" s="35" t="str">
        <f t="shared" si="0"/>
        <v>Jessica, TOGHILL</v>
      </c>
      <c r="G49" s="36" t="s">
        <v>141</v>
      </c>
      <c r="H49" s="18"/>
    </row>
    <row r="50" spans="1:8" x14ac:dyDescent="0.25">
      <c r="A50" s="23">
        <v>249</v>
      </c>
      <c r="B50" s="15"/>
      <c r="C50" s="29" t="s">
        <v>12</v>
      </c>
      <c r="D50" s="24" t="s">
        <v>113</v>
      </c>
      <c r="E50" s="24" t="s">
        <v>114</v>
      </c>
      <c r="F50" s="35" t="str">
        <f t="shared" si="0"/>
        <v>Jasmin, HURIKINO</v>
      </c>
      <c r="G50" s="36" t="s">
        <v>140</v>
      </c>
      <c r="H50" s="18"/>
    </row>
    <row r="51" spans="1:8" x14ac:dyDescent="0.25">
      <c r="A51" s="23">
        <v>250</v>
      </c>
      <c r="B51" s="15"/>
      <c r="C51" s="29" t="s">
        <v>12</v>
      </c>
      <c r="D51" s="24" t="s">
        <v>115</v>
      </c>
      <c r="E51" s="24" t="s">
        <v>48</v>
      </c>
      <c r="F51" s="35" t="str">
        <f t="shared" si="0"/>
        <v>Louise, BETTS</v>
      </c>
      <c r="G51" s="36" t="s">
        <v>140</v>
      </c>
      <c r="H51" s="18"/>
    </row>
    <row r="52" spans="1:8" x14ac:dyDescent="0.25">
      <c r="A52" s="23">
        <v>251</v>
      </c>
      <c r="B52" s="15"/>
      <c r="C52" s="29" t="s">
        <v>12</v>
      </c>
      <c r="D52" s="24" t="s">
        <v>116</v>
      </c>
      <c r="E52" s="24" t="s">
        <v>117</v>
      </c>
      <c r="F52" s="35" t="str">
        <f t="shared" si="0"/>
        <v>Jess, LARGE</v>
      </c>
      <c r="G52" s="36" t="s">
        <v>140</v>
      </c>
      <c r="H52" s="18"/>
    </row>
    <row r="53" spans="1:8" x14ac:dyDescent="0.25">
      <c r="A53" s="23">
        <v>252</v>
      </c>
      <c r="B53" s="15"/>
      <c r="C53" s="29" t="s">
        <v>12</v>
      </c>
      <c r="D53" s="24" t="s">
        <v>42</v>
      </c>
      <c r="E53" s="24" t="s">
        <v>69</v>
      </c>
      <c r="F53" s="35" t="str">
        <f t="shared" si="0"/>
        <v>Hannah, TOHILL</v>
      </c>
      <c r="G53" s="36" t="s">
        <v>140</v>
      </c>
      <c r="H53" s="18"/>
    </row>
    <row r="54" spans="1:8" x14ac:dyDescent="0.25">
      <c r="A54" s="23">
        <v>253</v>
      </c>
      <c r="B54" s="15"/>
      <c r="C54" s="29" t="s">
        <v>12</v>
      </c>
      <c r="D54" s="24" t="s">
        <v>31</v>
      </c>
      <c r="E54" s="24" t="s">
        <v>53</v>
      </c>
      <c r="F54" s="35" t="str">
        <f t="shared" si="0"/>
        <v>Amanda, HETHERINGTON</v>
      </c>
      <c r="G54" s="36" t="s">
        <v>141</v>
      </c>
      <c r="H54" s="18"/>
    </row>
    <row r="55" spans="1:8" x14ac:dyDescent="0.25">
      <c r="A55" s="23">
        <v>254</v>
      </c>
      <c r="B55" s="15"/>
      <c r="C55" s="29" t="s">
        <v>12</v>
      </c>
      <c r="D55" s="24" t="s">
        <v>118</v>
      </c>
      <c r="E55" s="24" t="s">
        <v>119</v>
      </c>
      <c r="F55" s="35" t="str">
        <f t="shared" si="0"/>
        <v>Saskia, DECKERS</v>
      </c>
      <c r="G55" s="36" t="s">
        <v>141</v>
      </c>
      <c r="H55" s="18"/>
    </row>
    <row r="56" spans="1:8" x14ac:dyDescent="0.25">
      <c r="A56" s="23">
        <v>255</v>
      </c>
      <c r="B56" s="15"/>
      <c r="C56" s="29" t="s">
        <v>12</v>
      </c>
      <c r="D56" s="24" t="s">
        <v>78</v>
      </c>
      <c r="E56" s="24"/>
      <c r="F56" s="35" t="str">
        <f t="shared" si="0"/>
        <v xml:space="preserve">, </v>
      </c>
      <c r="G56" s="36"/>
      <c r="H56" s="17"/>
    </row>
    <row r="57" spans="1:8" x14ac:dyDescent="0.25">
      <c r="A57" s="23">
        <v>256</v>
      </c>
      <c r="B57" s="15"/>
      <c r="C57" s="29" t="s">
        <v>12</v>
      </c>
      <c r="D57" s="24" t="s">
        <v>78</v>
      </c>
      <c r="E57" s="24"/>
      <c r="F57" s="35" t="str">
        <f t="shared" si="0"/>
        <v xml:space="preserve">, </v>
      </c>
      <c r="G57" s="36"/>
      <c r="H57" s="17"/>
    </row>
    <row r="58" spans="1:8" x14ac:dyDescent="0.25">
      <c r="A58" s="27">
        <v>257</v>
      </c>
      <c r="B58" s="15"/>
      <c r="C58" s="28" t="s">
        <v>132</v>
      </c>
      <c r="D58" s="24" t="s">
        <v>120</v>
      </c>
      <c r="E58" s="24" t="s">
        <v>121</v>
      </c>
      <c r="F58" s="35" t="str">
        <f t="shared" si="0"/>
        <v>Kristina, CLONAN</v>
      </c>
      <c r="G58" s="36" t="s">
        <v>142</v>
      </c>
      <c r="H58" s="17"/>
    </row>
    <row r="59" spans="1:8" x14ac:dyDescent="0.25">
      <c r="A59" s="27">
        <v>258</v>
      </c>
      <c r="B59" s="15"/>
      <c r="C59" s="28" t="s">
        <v>132</v>
      </c>
      <c r="D59" s="24" t="s">
        <v>45</v>
      </c>
      <c r="E59" s="24" t="s">
        <v>60</v>
      </c>
      <c r="F59" s="35" t="str">
        <f t="shared" si="0"/>
        <v>Jessica, PRATT</v>
      </c>
      <c r="G59" s="36" t="s">
        <v>142</v>
      </c>
      <c r="H59" s="17"/>
    </row>
    <row r="60" spans="1:8" x14ac:dyDescent="0.25">
      <c r="A60" s="27">
        <v>259</v>
      </c>
      <c r="B60" s="15"/>
      <c r="C60" s="28" t="s">
        <v>132</v>
      </c>
      <c r="D60" s="24" t="s">
        <v>44</v>
      </c>
      <c r="E60" s="24" t="s">
        <v>71</v>
      </c>
      <c r="F60" s="35" t="str">
        <f t="shared" si="0"/>
        <v>Jaime, GUNNING</v>
      </c>
      <c r="G60" s="36" t="s">
        <v>142</v>
      </c>
      <c r="H60" s="17"/>
    </row>
    <row r="61" spans="1:8" x14ac:dyDescent="0.25">
      <c r="A61" s="27">
        <v>260</v>
      </c>
      <c r="B61" s="15"/>
      <c r="C61" s="28" t="s">
        <v>132</v>
      </c>
      <c r="D61" s="24" t="s">
        <v>14</v>
      </c>
      <c r="E61" s="24" t="s">
        <v>72</v>
      </c>
      <c r="F61" s="35" t="str">
        <f t="shared" si="0"/>
        <v>Lucy, KENNEDY</v>
      </c>
      <c r="G61" s="36" t="s">
        <v>140</v>
      </c>
      <c r="H61" s="17"/>
    </row>
    <row r="62" spans="1:8" x14ac:dyDescent="0.25">
      <c r="A62" s="27">
        <v>261</v>
      </c>
      <c r="B62" s="15"/>
      <c r="C62" s="28" t="s">
        <v>132</v>
      </c>
      <c r="D62" s="24" t="s">
        <v>122</v>
      </c>
      <c r="E62" s="24" t="s">
        <v>123</v>
      </c>
      <c r="F62" s="35" t="str">
        <f t="shared" si="0"/>
        <v>Emily, ROPER</v>
      </c>
      <c r="G62" s="36" t="s">
        <v>142</v>
      </c>
      <c r="H62" s="17"/>
    </row>
    <row r="63" spans="1:8" x14ac:dyDescent="0.25">
      <c r="A63" s="27">
        <v>262</v>
      </c>
      <c r="B63" s="15"/>
      <c r="C63" s="28" t="s">
        <v>132</v>
      </c>
      <c r="D63" s="24" t="s">
        <v>28</v>
      </c>
      <c r="E63" s="24" t="s">
        <v>49</v>
      </c>
      <c r="F63" s="35" t="str">
        <f t="shared" si="0"/>
        <v>Ainslie, BAKKER</v>
      </c>
      <c r="G63" s="36"/>
      <c r="H63" s="17"/>
    </row>
    <row r="64" spans="1:8" x14ac:dyDescent="0.25">
      <c r="A64" s="27">
        <v>263</v>
      </c>
      <c r="B64" s="15"/>
      <c r="C64" s="28"/>
      <c r="D64" s="24"/>
      <c r="E64" s="24"/>
      <c r="F64" s="35" t="str">
        <f t="shared" si="0"/>
        <v xml:space="preserve">, </v>
      </c>
      <c r="G64" s="36"/>
      <c r="H64" s="17"/>
    </row>
    <row r="65" spans="1:8" x14ac:dyDescent="0.25">
      <c r="A65" s="27">
        <v>264</v>
      </c>
      <c r="B65" s="15"/>
      <c r="C65" s="28" t="s">
        <v>132</v>
      </c>
      <c r="D65" s="24" t="s">
        <v>124</v>
      </c>
      <c r="E65" s="24" t="s">
        <v>125</v>
      </c>
      <c r="F65" s="35" t="str">
        <f t="shared" si="0"/>
        <v>Amiel, CASSIDY</v>
      </c>
      <c r="G65" s="36" t="s">
        <v>142</v>
      </c>
      <c r="H65" s="17"/>
    </row>
    <row r="66" spans="1:8" s="68" customFormat="1" x14ac:dyDescent="0.25">
      <c r="A66" s="73">
        <v>181</v>
      </c>
      <c r="B66" s="48"/>
      <c r="C66" s="74" t="s">
        <v>181</v>
      </c>
      <c r="D66" s="75" t="s">
        <v>182</v>
      </c>
      <c r="E66" s="75" t="s">
        <v>183</v>
      </c>
      <c r="F66" s="35" t="str">
        <f t="shared" si="0"/>
        <v>Nicola, SUNDE</v>
      </c>
      <c r="G66" s="76"/>
      <c r="H66" s="77"/>
    </row>
    <row r="67" spans="1:8" x14ac:dyDescent="0.25">
      <c r="A67" s="9">
        <v>190</v>
      </c>
      <c r="C67" s="9" t="s">
        <v>168</v>
      </c>
      <c r="D67" s="19" t="s">
        <v>166</v>
      </c>
      <c r="E67" s="20" t="s">
        <v>167</v>
      </c>
      <c r="F67" s="35" t="str">
        <f t="shared" si="0"/>
        <v>PASKIN, Tahlia</v>
      </c>
    </row>
    <row r="68" spans="1:8" s="68" customFormat="1" x14ac:dyDescent="0.25">
      <c r="A68" s="9">
        <v>191</v>
      </c>
      <c r="B68" s="9"/>
      <c r="C68" s="9" t="s">
        <v>169</v>
      </c>
      <c r="D68" s="19" t="s">
        <v>170</v>
      </c>
      <c r="E68" s="20" t="s">
        <v>171</v>
      </c>
      <c r="F68" s="35" t="str">
        <f t="shared" si="0"/>
        <v>ELLIOTT, Ashleigh</v>
      </c>
      <c r="G68" s="21"/>
      <c r="H68" s="19"/>
    </row>
    <row r="69" spans="1:8" x14ac:dyDescent="0.25">
      <c r="A69" s="9">
        <v>192</v>
      </c>
      <c r="C69" s="9" t="s">
        <v>168</v>
      </c>
      <c r="D69" s="19" t="s">
        <v>167</v>
      </c>
      <c r="E69" s="20" t="s">
        <v>166</v>
      </c>
      <c r="F69" s="35" t="str">
        <f t="shared" si="0"/>
        <v>Tahlia, PASKIN</v>
      </c>
    </row>
  </sheetData>
  <sortState ref="A2:J160">
    <sortCondition ref="A2:A160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H13" sqref="H13"/>
    </sheetView>
  </sheetViews>
  <sheetFormatPr defaultRowHeight="15" x14ac:dyDescent="0.25"/>
  <cols>
    <col min="1" max="1" width="37.7109375" bestFit="1" customWidth="1"/>
    <col min="2" max="6" width="15" customWidth="1"/>
  </cols>
  <sheetData>
    <row r="1" spans="1:6" ht="21" x14ac:dyDescent="0.35">
      <c r="A1" s="81" t="s">
        <v>202</v>
      </c>
      <c r="B1" s="82"/>
      <c r="C1" s="82"/>
      <c r="D1" s="82"/>
      <c r="E1" s="82"/>
      <c r="F1" s="83"/>
    </row>
    <row r="2" spans="1:6" ht="21" customHeight="1" x14ac:dyDescent="0.25">
      <c r="A2" s="84" t="s">
        <v>126</v>
      </c>
      <c r="B2" s="25">
        <v>201</v>
      </c>
      <c r="C2" s="25">
        <v>202</v>
      </c>
      <c r="D2" s="25">
        <v>203</v>
      </c>
      <c r="E2" s="25">
        <v>204</v>
      </c>
      <c r="F2" s="25">
        <v>206</v>
      </c>
    </row>
    <row r="3" spans="1:6" ht="21" customHeight="1" x14ac:dyDescent="0.25">
      <c r="A3" s="85"/>
      <c r="B3" s="22" t="str">
        <f>VLOOKUP('Boxed Numbers'!B2,Startlist!$A$2:$F$34,6,FALSE)</f>
        <v>Amy, SCHRAMM</v>
      </c>
      <c r="C3" s="22" t="str">
        <f>VLOOKUP('Boxed Numbers'!C2,Startlist!$A$2:$F$34,6,FALSE)</f>
        <v>Chevonne, ARROWSMITH</v>
      </c>
      <c r="D3" s="22" t="str">
        <f>VLOOKUP('Boxed Numbers'!D2,Startlist!$A$2:$F$34,6,FALSE)</f>
        <v>Michaela, MURRAY</v>
      </c>
      <c r="E3" s="22" t="str">
        <f>VLOOKUP('Boxed Numbers'!E2,Startlist!$A$2:$F$34,6,FALSE)</f>
        <v>Alix, EVERTON</v>
      </c>
      <c r="F3" s="22" t="str">
        <f>VLOOKUP('Boxed Numbers'!F2,Startlist!$A$2:$F$34,6,FALSE)</f>
        <v>Ruth, CORSET</v>
      </c>
    </row>
    <row r="4" spans="1:6" ht="21" customHeight="1" x14ac:dyDescent="0.25">
      <c r="A4" s="84" t="s">
        <v>127</v>
      </c>
      <c r="B4" s="25">
        <v>210</v>
      </c>
      <c r="C4" s="25">
        <v>213</v>
      </c>
      <c r="D4" s="25">
        <v>214</v>
      </c>
      <c r="E4" s="25"/>
      <c r="F4" s="25"/>
    </row>
    <row r="5" spans="1:6" ht="21" customHeight="1" x14ac:dyDescent="0.25">
      <c r="A5" s="85"/>
      <c r="B5" s="22" t="str">
        <f>VLOOKUP('Boxed Numbers'!B4,Startlist!$A$2:$F$34,6,FALSE)</f>
        <v>Nicky, ROLLS</v>
      </c>
      <c r="C5" s="22" t="str">
        <f>VLOOKUP('Boxed Numbers'!C4,Startlist!$A$2:$F$34,6,FALSE)</f>
        <v>Lynda, BROWN</v>
      </c>
      <c r="D5" s="22" t="str">
        <f>VLOOKUP('Boxed Numbers'!D4,Startlist!$A$2:$F$34,6,FALSE)</f>
        <v>Carmen, BARNEY</v>
      </c>
      <c r="E5" s="22"/>
      <c r="F5" s="22"/>
    </row>
    <row r="6" spans="1:6" ht="21" customHeight="1" x14ac:dyDescent="0.25">
      <c r="A6" s="84" t="s">
        <v>128</v>
      </c>
      <c r="B6" s="25">
        <v>218</v>
      </c>
      <c r="C6" s="25">
        <v>220</v>
      </c>
      <c r="D6" s="25">
        <v>221</v>
      </c>
      <c r="E6" s="25"/>
      <c r="F6" s="25"/>
    </row>
    <row r="7" spans="1:6" ht="21" customHeight="1" x14ac:dyDescent="0.25">
      <c r="A7" s="85"/>
      <c r="B7" s="22" t="str">
        <f>VLOOKUP('Boxed Numbers'!B6,Startlist!$A$2:$F$34,6,FALSE)</f>
        <v>Natalie, LANGER</v>
      </c>
      <c r="C7" s="22" t="str">
        <f>VLOOKUP('Boxed Numbers'!C6,Startlist!$A$2:$F$34,6,FALSE)</f>
        <v>Catriona, NEWELL</v>
      </c>
      <c r="D7" s="22" t="str">
        <f>VLOOKUP('Boxed Numbers'!D6,Startlist!$A$2:$F$34,6,FALSE)</f>
        <v>Holly, RANSON</v>
      </c>
      <c r="E7" s="22"/>
      <c r="F7" s="22"/>
    </row>
    <row r="8" spans="1:6" ht="21" customHeight="1" x14ac:dyDescent="0.25">
      <c r="A8" s="84" t="s">
        <v>129</v>
      </c>
      <c r="B8" s="25">
        <v>225</v>
      </c>
      <c r="C8" s="25">
        <v>226</v>
      </c>
      <c r="D8" s="25">
        <v>227</v>
      </c>
      <c r="E8" s="25">
        <v>228</v>
      </c>
      <c r="F8" s="25"/>
    </row>
    <row r="9" spans="1:6" ht="21" customHeight="1" x14ac:dyDescent="0.25">
      <c r="A9" s="85"/>
      <c r="B9" s="22" t="str">
        <f>VLOOKUP('Boxed Numbers'!B8,Startlist!$A$2:$F$34,6,FALSE)</f>
        <v>Dyane, HANNAN</v>
      </c>
      <c r="C9" s="22" t="str">
        <f>VLOOKUP('Boxed Numbers'!C8,Startlist!$A$2:$F$34,6,FALSE)</f>
        <v>Kirrily, TUTT</v>
      </c>
      <c r="D9" s="22" t="str">
        <f>VLOOKUP('Boxed Numbers'!D8,Startlist!$A$2:$F$34,6,FALSE)</f>
        <v>Julia, RUSSELL</v>
      </c>
      <c r="E9" s="22" t="str">
        <f>VLOOKUP('Boxed Numbers'!E8,Startlist!$A$2:$F$34,6,FALSE)</f>
        <v>Corissa, NASH</v>
      </c>
      <c r="F9" s="22"/>
    </row>
    <row r="10" spans="1:6" ht="21" customHeight="1" x14ac:dyDescent="0.25">
      <c r="A10" s="84" t="s">
        <v>130</v>
      </c>
      <c r="B10" s="25">
        <v>234</v>
      </c>
      <c r="C10" s="25">
        <v>235</v>
      </c>
      <c r="D10" s="25">
        <v>236</v>
      </c>
      <c r="E10" s="25">
        <v>238</v>
      </c>
      <c r="F10" s="25">
        <v>181</v>
      </c>
    </row>
    <row r="11" spans="1:6" ht="21" customHeight="1" x14ac:dyDescent="0.25">
      <c r="A11" s="85"/>
      <c r="B11" s="22" t="str">
        <f>VLOOKUP('Boxed Numbers'!B10,Startlist!$A$2:$F$34,6,FALSE)</f>
        <v>Patricia, GULEY</v>
      </c>
      <c r="C11" s="22" t="str">
        <f>VLOOKUP('Boxed Numbers'!C10,Startlist!$A$2:$F$34,6,FALSE)</f>
        <v>Kylie, BAKER</v>
      </c>
      <c r="D11" s="22" t="str">
        <f>VLOOKUP('Boxed Numbers'!D10,Startlist!$A$2:$F$34,6,FALSE)</f>
        <v>Simone, LONGDEN</v>
      </c>
      <c r="E11" s="22" t="str">
        <f>VLOOKUP('Boxed Numbers'!E10,Startlist!$A$2:$F$34,6,FALSE)</f>
        <v>Bree, PLAYEL</v>
      </c>
      <c r="F11" s="22" t="str">
        <f>VLOOKUP('Boxed Numbers'!F10,Startlist!$A$2:$F$34,6,FALSE)</f>
        <v>Nicola, SUNDE</v>
      </c>
    </row>
    <row r="12" spans="1:6" ht="21" customHeight="1" x14ac:dyDescent="0.25">
      <c r="A12" s="84" t="s">
        <v>131</v>
      </c>
      <c r="B12" s="25">
        <v>242</v>
      </c>
      <c r="C12" s="25">
        <v>243</v>
      </c>
      <c r="D12" s="25">
        <v>244</v>
      </c>
      <c r="E12" s="25">
        <v>247</v>
      </c>
      <c r="F12" s="25">
        <v>190</v>
      </c>
    </row>
    <row r="13" spans="1:6" ht="21" customHeight="1" x14ac:dyDescent="0.25">
      <c r="A13" s="85"/>
      <c r="B13" s="22" t="str">
        <f>VLOOKUP('Boxed Numbers'!B12,Startlist!$A$2:$F$34,6,FALSE)</f>
        <v>Imogen, SMITH</v>
      </c>
      <c r="C13" s="22" t="str">
        <f>VLOOKUP('Boxed Numbers'!C12,Startlist!$A$2:$F$34,6,FALSE)</f>
        <v>Anna, BECK</v>
      </c>
      <c r="D13" s="22" t="str">
        <f>VLOOKUP('Boxed Numbers'!D12,Startlist!$A$2:$F$34,6,FALSE)</f>
        <v>Melanie, PARKER</v>
      </c>
      <c r="E13" s="22" t="str">
        <f>VLOOKUP('Boxed Numbers'!E12,Startlist!$A$2:$F$34,6,FALSE)</f>
        <v>Megan, WILLIAMS</v>
      </c>
      <c r="F13" s="22" t="str">
        <f>VLOOKUP('Boxed Numbers'!F12,Startlist!$A$2:$F$34,6,FALSE)</f>
        <v>PASKIN, Tahlia</v>
      </c>
    </row>
    <row r="14" spans="1:6" ht="21" customHeight="1" x14ac:dyDescent="0.25">
      <c r="A14" s="84" t="s">
        <v>12</v>
      </c>
      <c r="B14" s="25">
        <v>249</v>
      </c>
      <c r="C14" s="25">
        <v>250</v>
      </c>
      <c r="D14" s="25">
        <v>251</v>
      </c>
      <c r="E14" s="25"/>
      <c r="F14" s="25"/>
    </row>
    <row r="15" spans="1:6" ht="21" customHeight="1" x14ac:dyDescent="0.25">
      <c r="A15" s="85"/>
      <c r="B15" s="22" t="str">
        <f>VLOOKUP('Boxed Numbers'!B14,Startlist!$A$2:$F$34,6,FALSE)</f>
        <v>Jasmin, HURIKINO</v>
      </c>
      <c r="C15" s="22" t="str">
        <f>VLOOKUP('Boxed Numbers'!C14,Startlist!$A$2:$F$34,6,FALSE)</f>
        <v>Louise, BETTS</v>
      </c>
      <c r="D15" s="22" t="str">
        <f>VLOOKUP('Boxed Numbers'!D14,Startlist!$A$2:$F$34,6,FALSE)</f>
        <v>Jess, LARGE</v>
      </c>
      <c r="E15" s="22"/>
      <c r="F15" s="22"/>
    </row>
    <row r="16" spans="1:6" ht="21" customHeight="1" x14ac:dyDescent="0.25">
      <c r="A16" s="84" t="s">
        <v>132</v>
      </c>
      <c r="B16" s="25">
        <v>257</v>
      </c>
      <c r="C16" s="25">
        <v>258</v>
      </c>
      <c r="D16" s="25">
        <v>260</v>
      </c>
      <c r="E16" s="25">
        <v>261</v>
      </c>
      <c r="F16" s="25">
        <v>191</v>
      </c>
    </row>
    <row r="17" spans="1:6" ht="21" customHeight="1" x14ac:dyDescent="0.25">
      <c r="A17" s="85"/>
      <c r="B17" s="22" t="str">
        <f>VLOOKUP('Boxed Numbers'!B16,Startlist!$A$2:$F$34,6,FALSE)</f>
        <v>Kristina, CLONAN</v>
      </c>
      <c r="C17" s="22" t="str">
        <f>VLOOKUP('Boxed Numbers'!C16,Startlist!$A$2:$F$34,6,FALSE)</f>
        <v>Jessica, PRATT</v>
      </c>
      <c r="D17" s="22" t="str">
        <f>VLOOKUP('Boxed Numbers'!D16,Startlist!$A$2:$F$34,6,FALSE)</f>
        <v>Lucy, KENNEDY</v>
      </c>
      <c r="E17" s="22" t="str">
        <f>VLOOKUP('Boxed Numbers'!E16,Startlist!$A$2:$F$34,6,FALSE)</f>
        <v>Emily, ROPER</v>
      </c>
      <c r="F17" s="22" t="str">
        <f>VLOOKUP('Boxed Numbers'!F16,Startlist!$A$2:$F$34,6,FALSE)</f>
        <v>ELLIOTT, Ashleigh</v>
      </c>
    </row>
  </sheetData>
  <mergeCells count="9">
    <mergeCell ref="A1:F1"/>
    <mergeCell ref="A14:A15"/>
    <mergeCell ref="A16:A17"/>
    <mergeCell ref="A12:A13"/>
    <mergeCell ref="A2:A3"/>
    <mergeCell ref="A4:A5"/>
    <mergeCell ref="A6:A7"/>
    <mergeCell ref="A8:A9"/>
    <mergeCell ref="A10:A11"/>
  </mergeCells>
  <printOptions horizontalCentered="1" verticalCentered="1"/>
  <pageMargins left="0.23622047244094491" right="0.23622047244094491" top="0.35433070866141736" bottom="0.35433070866141736" header="0" footer="0"/>
  <pageSetup scale="90" fitToHeight="0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E3" sqref="E3"/>
    </sheetView>
  </sheetViews>
  <sheetFormatPr defaultRowHeight="15" x14ac:dyDescent="0.25"/>
  <cols>
    <col min="1" max="1" width="32.42578125" customWidth="1"/>
    <col min="2" max="6" width="4.42578125" customWidth="1"/>
    <col min="7" max="7" width="21.85546875" customWidth="1"/>
    <col min="8" max="8" width="19" customWidth="1"/>
    <col min="9" max="9" width="19.42578125" customWidth="1"/>
    <col min="10" max="10" width="12.85546875" style="39" customWidth="1"/>
    <col min="11" max="11" width="19.42578125" customWidth="1"/>
    <col min="12" max="12" width="12.7109375" style="39" customWidth="1"/>
  </cols>
  <sheetData>
    <row r="1" spans="1:12" ht="54.75" customHeight="1" x14ac:dyDescent="0.25">
      <c r="A1" s="67" t="s">
        <v>2</v>
      </c>
      <c r="B1" s="86" t="s">
        <v>16</v>
      </c>
      <c r="C1" s="86"/>
      <c r="D1" s="86"/>
      <c r="E1" s="86"/>
      <c r="F1" s="86"/>
      <c r="G1" s="67" t="s">
        <v>17</v>
      </c>
      <c r="H1" s="67" t="s">
        <v>18</v>
      </c>
      <c r="I1" s="67" t="s">
        <v>19</v>
      </c>
      <c r="J1" s="40" t="s">
        <v>21</v>
      </c>
      <c r="K1" s="67" t="s">
        <v>20</v>
      </c>
      <c r="L1" s="40" t="s">
        <v>22</v>
      </c>
    </row>
    <row r="2" spans="1:12" ht="21" customHeight="1" x14ac:dyDescent="0.25">
      <c r="A2" s="64" t="s">
        <v>23</v>
      </c>
      <c r="B2" s="34">
        <v>201</v>
      </c>
      <c r="C2" s="34">
        <v>202</v>
      </c>
      <c r="D2" s="34">
        <v>203</v>
      </c>
      <c r="E2" s="34">
        <v>204</v>
      </c>
      <c r="F2" s="34">
        <v>206</v>
      </c>
      <c r="G2" s="30"/>
      <c r="H2" s="30"/>
      <c r="I2" s="30"/>
      <c r="J2" s="30"/>
      <c r="K2" s="30"/>
      <c r="L2" s="30"/>
    </row>
    <row r="3" spans="1:12" ht="21" customHeight="1" x14ac:dyDescent="0.25">
      <c r="A3" s="64" t="s">
        <v>138</v>
      </c>
      <c r="B3" s="34">
        <v>210</v>
      </c>
      <c r="C3" s="34">
        <v>213</v>
      </c>
      <c r="D3" s="34">
        <v>214</v>
      </c>
      <c r="E3" s="34"/>
      <c r="F3" s="34"/>
      <c r="G3" s="30"/>
      <c r="H3" s="30"/>
      <c r="I3" s="30"/>
      <c r="J3" s="30"/>
      <c r="K3" s="30"/>
      <c r="L3" s="30"/>
    </row>
    <row r="4" spans="1:12" ht="21" customHeight="1" x14ac:dyDescent="0.25">
      <c r="A4" s="64" t="s">
        <v>128</v>
      </c>
      <c r="B4" s="34">
        <v>218</v>
      </c>
      <c r="C4" s="34">
        <v>220</v>
      </c>
      <c r="D4" s="34">
        <v>221</v>
      </c>
      <c r="E4" s="34"/>
      <c r="F4" s="34"/>
      <c r="G4" s="30"/>
      <c r="H4" s="30"/>
      <c r="I4" s="30"/>
      <c r="J4" s="30"/>
      <c r="K4" s="30"/>
      <c r="L4" s="30"/>
    </row>
    <row r="5" spans="1:12" ht="21" customHeight="1" x14ac:dyDescent="0.25">
      <c r="A5" s="64" t="s">
        <v>129</v>
      </c>
      <c r="B5" s="34">
        <v>225</v>
      </c>
      <c r="C5" s="34">
        <v>226</v>
      </c>
      <c r="D5" s="34">
        <v>227</v>
      </c>
      <c r="E5" s="34">
        <v>228</v>
      </c>
      <c r="F5" s="34"/>
      <c r="G5" s="30"/>
      <c r="H5" s="30"/>
      <c r="I5" s="30"/>
      <c r="J5" s="30"/>
      <c r="K5" s="30"/>
      <c r="L5" s="30"/>
    </row>
    <row r="6" spans="1:12" ht="21" customHeight="1" x14ac:dyDescent="0.25">
      <c r="A6" s="64" t="s">
        <v>130</v>
      </c>
      <c r="B6" s="34">
        <v>234</v>
      </c>
      <c r="C6" s="34">
        <v>235</v>
      </c>
      <c r="D6" s="34">
        <v>236</v>
      </c>
      <c r="E6" s="34">
        <v>238</v>
      </c>
      <c r="F6" s="34">
        <v>181</v>
      </c>
      <c r="G6" s="30"/>
      <c r="H6" s="30"/>
      <c r="I6" s="30"/>
      <c r="J6" s="30"/>
      <c r="K6" s="30"/>
      <c r="L6" s="30"/>
    </row>
    <row r="7" spans="1:12" ht="21" customHeight="1" x14ac:dyDescent="0.25">
      <c r="A7" s="64" t="s">
        <v>131</v>
      </c>
      <c r="B7" s="34">
        <v>242</v>
      </c>
      <c r="C7" s="34">
        <v>243</v>
      </c>
      <c r="D7" s="34">
        <v>244</v>
      </c>
      <c r="E7" s="34">
        <v>247</v>
      </c>
      <c r="F7" s="34">
        <v>190</v>
      </c>
      <c r="G7" s="30"/>
      <c r="H7" s="30"/>
      <c r="I7" s="30"/>
      <c r="J7" s="30"/>
      <c r="K7" s="30"/>
      <c r="L7" s="30"/>
    </row>
    <row r="8" spans="1:12" ht="21" customHeight="1" x14ac:dyDescent="0.25">
      <c r="A8" s="64" t="s">
        <v>12</v>
      </c>
      <c r="B8" s="34">
        <v>249</v>
      </c>
      <c r="C8" s="34">
        <v>250</v>
      </c>
      <c r="D8" s="34">
        <v>251</v>
      </c>
      <c r="E8" s="34"/>
      <c r="F8" s="34"/>
      <c r="G8" s="30"/>
      <c r="H8" s="30"/>
      <c r="I8" s="30"/>
      <c r="J8" s="30"/>
      <c r="K8" s="30"/>
      <c r="L8" s="30"/>
    </row>
    <row r="9" spans="1:12" ht="21" customHeight="1" x14ac:dyDescent="0.25">
      <c r="A9" s="64" t="s">
        <v>132</v>
      </c>
      <c r="B9" s="34">
        <v>257</v>
      </c>
      <c r="C9" s="34">
        <v>258</v>
      </c>
      <c r="D9" s="34">
        <v>260</v>
      </c>
      <c r="E9" s="34">
        <v>261</v>
      </c>
      <c r="F9" s="34">
        <v>191</v>
      </c>
      <c r="G9" s="30"/>
      <c r="H9" s="30"/>
      <c r="I9" s="30"/>
      <c r="J9" s="30"/>
      <c r="K9" s="30"/>
      <c r="L9" s="30"/>
    </row>
  </sheetData>
  <sortState ref="A2:F9">
    <sortCondition ref="B2:B9"/>
  </sortState>
  <mergeCells count="1">
    <mergeCell ref="B1:F1"/>
  </mergeCells>
  <pageMargins left="0.25" right="0.25" top="0.75" bottom="0.75" header="0.3" footer="0.3"/>
  <pageSetup paperSize="9" scale="8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24" sqref="D24"/>
    </sheetView>
  </sheetViews>
  <sheetFormatPr defaultRowHeight="15" x14ac:dyDescent="0.25"/>
  <cols>
    <col min="1" max="1" width="9.140625" style="68"/>
    <col min="2" max="2" width="9.140625" style="9"/>
    <col min="3" max="3" width="23.85546875" style="68" bestFit="1" customWidth="1"/>
    <col min="4" max="4" width="43.7109375" style="68" bestFit="1" customWidth="1"/>
    <col min="5" max="5" width="9.140625" style="9"/>
    <col min="6" max="16384" width="9.140625" style="68"/>
  </cols>
  <sheetData>
    <row r="1" spans="1:5" ht="18.75" x14ac:dyDescent="0.3">
      <c r="A1" s="80" t="s">
        <v>199</v>
      </c>
      <c r="B1" s="80"/>
      <c r="C1" s="80"/>
      <c r="D1" s="80"/>
      <c r="E1" s="80"/>
    </row>
    <row r="2" spans="1:5" ht="30.75" customHeight="1" x14ac:dyDescent="0.25">
      <c r="A2" s="49" t="s">
        <v>135</v>
      </c>
      <c r="B2" s="49" t="s">
        <v>134</v>
      </c>
      <c r="C2" s="49" t="s">
        <v>133</v>
      </c>
      <c r="D2" s="49" t="s">
        <v>2</v>
      </c>
      <c r="E2" s="49" t="s">
        <v>1</v>
      </c>
    </row>
    <row r="3" spans="1:5" x14ac:dyDescent="0.25">
      <c r="A3" s="34">
        <v>1</v>
      </c>
      <c r="B3" s="34">
        <v>257</v>
      </c>
      <c r="C3" s="30" t="str">
        <f>VLOOKUP($B3,Startlist!$A$2:$F$34,6,FALSE)</f>
        <v>Kristina, CLONAN</v>
      </c>
      <c r="D3" s="30" t="str">
        <f>VLOOKUP($B3,Startlist!$A$2:$D$34,4,FALSE)</f>
        <v>Brisbane Camperland</v>
      </c>
      <c r="E3" s="34">
        <v>50</v>
      </c>
    </row>
    <row r="4" spans="1:5" x14ac:dyDescent="0.25">
      <c r="A4" s="34">
        <v>2</v>
      </c>
      <c r="B4" s="34">
        <v>226</v>
      </c>
      <c r="C4" s="30" t="str">
        <f>VLOOKUP($B4,Startlist!$A$2:$F$34,6,FALSE)</f>
        <v>Kirrily, TUTT</v>
      </c>
      <c r="D4" s="30" t="str">
        <f>VLOOKUP($B4,Startlist!$A$2:$D$34,4,FALSE)</f>
        <v>Data#3 Cisco p/b Scody</v>
      </c>
      <c r="E4" s="34">
        <v>45</v>
      </c>
    </row>
    <row r="5" spans="1:5" x14ac:dyDescent="0.25">
      <c r="A5" s="34">
        <v>3</v>
      </c>
      <c r="B5" s="34">
        <v>206</v>
      </c>
      <c r="C5" s="30" t="str">
        <f>VLOOKUP($B5,Startlist!$A$2:$F$34,6,FALSE)</f>
        <v>Ruth, CORSET</v>
      </c>
      <c r="D5" s="30" t="str">
        <f>VLOOKUP($B5,Startlist!$A$2:$D$34,4,FALSE)</f>
        <v>Procella Sports p/b Jumbo Interactive</v>
      </c>
      <c r="E5" s="34">
        <v>40</v>
      </c>
    </row>
    <row r="6" spans="1:5" x14ac:dyDescent="0.25">
      <c r="A6" s="34">
        <v>4</v>
      </c>
      <c r="B6" s="34">
        <v>261</v>
      </c>
      <c r="C6" s="30" t="str">
        <f>VLOOKUP($B6,Startlist!$A$2:$F$34,6,FALSE)</f>
        <v>Emily, ROPER</v>
      </c>
      <c r="D6" s="30" t="str">
        <f>VLOOKUP($B6,Startlist!$A$2:$D$34,4,FALSE)</f>
        <v>Brisbane Camperland</v>
      </c>
      <c r="E6" s="34">
        <v>38</v>
      </c>
    </row>
    <row r="7" spans="1:5" x14ac:dyDescent="0.25">
      <c r="A7" s="34">
        <v>5</v>
      </c>
      <c r="B7" s="34">
        <v>214</v>
      </c>
      <c r="C7" s="30" t="str">
        <f>VLOOKUP($B7,Startlist!$A$2:$F$34,6,FALSE)</f>
        <v>Carmen, BARNEY</v>
      </c>
      <c r="D7" s="30" t="str">
        <f>VLOOKUP($B7,Startlist!$A$2:$D$34,4,FALSE)</f>
        <v>Galibier Partners Elite Women's Cycling Team</v>
      </c>
      <c r="E7" s="34">
        <v>36</v>
      </c>
    </row>
    <row r="8" spans="1:5" x14ac:dyDescent="0.25">
      <c r="A8" s="34">
        <v>6</v>
      </c>
      <c r="B8" s="34">
        <v>210</v>
      </c>
      <c r="C8" s="30" t="str">
        <f>VLOOKUP($B8,Startlist!$A$2:$F$34,6,FALSE)</f>
        <v>Nicky, ROLLS</v>
      </c>
      <c r="D8" s="30" t="str">
        <f>VLOOKUP($B8,Startlist!$A$2:$D$34,4,FALSE)</f>
        <v>Galibier Partners Elite Women's Cycling Team</v>
      </c>
      <c r="E8" s="34">
        <v>34</v>
      </c>
    </row>
    <row r="9" spans="1:5" x14ac:dyDescent="0.25">
      <c r="A9" s="34">
        <v>7</v>
      </c>
      <c r="B9" s="34">
        <v>258</v>
      </c>
      <c r="C9" s="30" t="str">
        <f>VLOOKUP($B9,Startlist!$A$2:$F$34,6,FALSE)</f>
        <v>Jessica, PRATT</v>
      </c>
      <c r="D9" s="30" t="str">
        <f>VLOOKUP($B9,Startlist!$A$2:$D$34,4,FALSE)</f>
        <v>Brisbane Camperland</v>
      </c>
      <c r="E9" s="34">
        <v>33</v>
      </c>
    </row>
    <row r="10" spans="1:5" x14ac:dyDescent="0.25">
      <c r="A10" s="34">
        <v>8</v>
      </c>
      <c r="B10" s="34">
        <v>221</v>
      </c>
      <c r="C10" s="30" t="str">
        <f>VLOOKUP($B10,Startlist!$A$2:$F$34,6,FALSE)</f>
        <v>Holly, RANSON</v>
      </c>
      <c r="D10" s="30" t="str">
        <f>VLOOKUP($B10,Startlist!$A$2:$D$34,4,FALSE)</f>
        <v>Koiled PetBarn A</v>
      </c>
      <c r="E10" s="34">
        <v>32</v>
      </c>
    </row>
    <row r="11" spans="1:5" x14ac:dyDescent="0.25">
      <c r="A11" s="34">
        <v>9</v>
      </c>
      <c r="B11" s="34">
        <v>201</v>
      </c>
      <c r="C11" s="30" t="str">
        <f>VLOOKUP($B11,Startlist!$A$2:$F$34,6,FALSE)</f>
        <v>Amy, SCHRAMM</v>
      </c>
      <c r="D11" s="30" t="str">
        <f>VLOOKUP($B11,Startlist!$A$2:$D$34,4,FALSE)</f>
        <v>Procella Sports p/b Jumbo Interactive</v>
      </c>
      <c r="E11" s="34">
        <v>31</v>
      </c>
    </row>
    <row r="12" spans="1:5" x14ac:dyDescent="0.25">
      <c r="A12" s="34">
        <v>10</v>
      </c>
      <c r="B12" s="34">
        <v>204</v>
      </c>
      <c r="C12" s="30" t="str">
        <f>VLOOKUP($B12,Startlist!$A$2:$F$34,6,FALSE)</f>
        <v>Alix, EVERTON</v>
      </c>
      <c r="D12" s="30" t="str">
        <f>VLOOKUP($B12,Startlist!$A$2:$D$34,4,FALSE)</f>
        <v>Procella Sports p/b Jumbo Interactive</v>
      </c>
      <c r="E12" s="34">
        <v>30</v>
      </c>
    </row>
    <row r="13" spans="1:5" x14ac:dyDescent="0.25">
      <c r="A13" s="34">
        <v>11</v>
      </c>
      <c r="B13" s="34">
        <v>228</v>
      </c>
      <c r="C13" s="30" t="str">
        <f>VLOOKUP($B13,Startlist!$A$2:$F$34,6,FALSE)</f>
        <v>Corissa, NASH</v>
      </c>
      <c r="D13" s="30" t="str">
        <f>VLOOKUP($B13,Startlist!$A$2:$D$34,4,FALSE)</f>
        <v>Data#3 Cisco p/b Scody</v>
      </c>
      <c r="E13" s="34">
        <v>29</v>
      </c>
    </row>
    <row r="14" spans="1:5" x14ac:dyDescent="0.25">
      <c r="A14" s="34">
        <v>12</v>
      </c>
      <c r="B14" s="34">
        <v>203</v>
      </c>
      <c r="C14" s="30" t="str">
        <f>VLOOKUP($B14,Startlist!$A$2:$F$34,6,FALSE)</f>
        <v>Michaela, MURRAY</v>
      </c>
      <c r="D14" s="30" t="str">
        <f>VLOOKUP($B14,Startlist!$A$2:$D$34,4,FALSE)</f>
        <v>Procella Sports p/b Jumbo Interactive</v>
      </c>
      <c r="E14" s="34">
        <v>28</v>
      </c>
    </row>
    <row r="15" spans="1:5" x14ac:dyDescent="0.25">
      <c r="A15" s="34">
        <v>13</v>
      </c>
      <c r="B15" s="34">
        <v>236</v>
      </c>
      <c r="C15" s="30" t="str">
        <f>VLOOKUP($B15,Startlist!$A$2:$F$34,6,FALSE)</f>
        <v>Simone, LONGDEN</v>
      </c>
      <c r="D15" s="30" t="str">
        <f>VLOOKUP($B15,Startlist!$A$2:$D$34,4,FALSE)</f>
        <v>Koiled PetBarn B</v>
      </c>
      <c r="E15" s="34">
        <v>27</v>
      </c>
    </row>
    <row r="16" spans="1:5" x14ac:dyDescent="0.25">
      <c r="A16" s="34">
        <v>14</v>
      </c>
      <c r="B16" s="34">
        <v>220</v>
      </c>
      <c r="C16" s="30" t="str">
        <f>VLOOKUP($B16,Startlist!$A$2:$F$34,6,FALSE)</f>
        <v>Catriona, NEWELL</v>
      </c>
      <c r="D16" s="30" t="str">
        <f>VLOOKUP($B16,Startlist!$A$2:$D$34,4,FALSE)</f>
        <v>Koiled PetBarn A</v>
      </c>
      <c r="E16" s="34">
        <v>26</v>
      </c>
    </row>
    <row r="17" spans="1:5" x14ac:dyDescent="0.25">
      <c r="A17" s="34">
        <v>15</v>
      </c>
      <c r="B17" s="34">
        <v>251</v>
      </c>
      <c r="C17" s="30" t="str">
        <f>VLOOKUP($B17,Startlist!$A$2:$F$34,6,FALSE)</f>
        <v>Jess, LARGE</v>
      </c>
      <c r="D17" s="30" t="str">
        <f>VLOOKUP($B17,Startlist!$A$2:$D$34,4,FALSE)</f>
        <v>Campos Cycling Team</v>
      </c>
      <c r="E17" s="34">
        <v>25</v>
      </c>
    </row>
    <row r="18" spans="1:5" x14ac:dyDescent="0.25">
      <c r="A18" s="34">
        <v>16</v>
      </c>
      <c r="B18" s="34">
        <v>243</v>
      </c>
      <c r="C18" s="30" t="str">
        <f>VLOOKUP($B18,Startlist!$A$2:$F$34,6,FALSE)</f>
        <v>Anna, BECK</v>
      </c>
      <c r="D18" s="30" t="str">
        <f>VLOOKUP($B18,Startlist!$A$2:$D$34,4,FALSE)</f>
        <v>Harcourts-UQCC</v>
      </c>
      <c r="E18" s="34">
        <v>24</v>
      </c>
    </row>
    <row r="19" spans="1:5" x14ac:dyDescent="0.25">
      <c r="A19" s="34">
        <v>17</v>
      </c>
      <c r="B19" s="34">
        <v>227</v>
      </c>
      <c r="C19" s="30" t="str">
        <f>VLOOKUP($B19,Startlist!$A$2:$F$34,6,FALSE)</f>
        <v>Julia, RUSSELL</v>
      </c>
      <c r="D19" s="30" t="str">
        <f>VLOOKUP($B19,Startlist!$A$2:$D$34,4,FALSE)</f>
        <v>Data#3 Cisco p/b Scody</v>
      </c>
      <c r="E19" s="34">
        <v>23</v>
      </c>
    </row>
    <row r="20" spans="1:5" x14ac:dyDescent="0.25">
      <c r="A20" s="34">
        <v>18</v>
      </c>
      <c r="B20" s="34">
        <v>225</v>
      </c>
      <c r="C20" s="30" t="str">
        <f>VLOOKUP($B20,Startlist!$A$2:$F$34,6,FALSE)</f>
        <v>Dyane, HANNAN</v>
      </c>
      <c r="D20" s="30" t="str">
        <f>VLOOKUP($B20,Startlist!$A$2:$D$34,4,FALSE)</f>
        <v>Data#3 Cisco p/b Scody</v>
      </c>
      <c r="E20" s="34">
        <v>22</v>
      </c>
    </row>
    <row r="21" spans="1:5" x14ac:dyDescent="0.25">
      <c r="A21" s="34">
        <v>19</v>
      </c>
      <c r="B21" s="34">
        <v>202</v>
      </c>
      <c r="C21" s="30" t="str">
        <f>VLOOKUP($B21,Startlist!$A$2:$F$34,6,FALSE)</f>
        <v>Chevonne, ARROWSMITH</v>
      </c>
      <c r="D21" s="30" t="str">
        <f>VLOOKUP($B21,Startlist!$A$2:$D$34,4,FALSE)</f>
        <v>Procella Sports p/b Jumbo Interactive</v>
      </c>
      <c r="E21" s="34">
        <v>21</v>
      </c>
    </row>
    <row r="22" spans="1:5" x14ac:dyDescent="0.25">
      <c r="A22" s="34">
        <v>20</v>
      </c>
      <c r="B22" s="34">
        <v>218</v>
      </c>
      <c r="C22" s="30" t="str">
        <f>VLOOKUP($B22,Startlist!$A$2:$F$34,6,FALSE)</f>
        <v>Natalie, LANGER</v>
      </c>
      <c r="D22" s="30" t="str">
        <f>VLOOKUP($B22,Startlist!$A$2:$D$34,4,FALSE)</f>
        <v>Koiled PetBarn A</v>
      </c>
      <c r="E22" s="34">
        <v>20</v>
      </c>
    </row>
    <row r="23" spans="1:5" x14ac:dyDescent="0.25">
      <c r="A23" s="34">
        <v>21</v>
      </c>
      <c r="B23" s="34">
        <v>260</v>
      </c>
      <c r="C23" s="30" t="str">
        <f>VLOOKUP($B23,Startlist!$A$2:$F$34,6,FALSE)</f>
        <v>Lucy, KENNEDY</v>
      </c>
      <c r="D23" s="30" t="str">
        <f>VLOOKUP($B23,Startlist!$A$2:$D$34,4,FALSE)</f>
        <v>Brisbane Camperland</v>
      </c>
      <c r="E23" s="34">
        <v>19</v>
      </c>
    </row>
    <row r="24" spans="1:5" x14ac:dyDescent="0.25">
      <c r="A24" s="34">
        <v>22</v>
      </c>
      <c r="B24" s="34">
        <v>213</v>
      </c>
      <c r="C24" s="30" t="str">
        <f>VLOOKUP($B24,Startlist!$A$2:$F$34,6,FALSE)</f>
        <v>Lynda, BROWN</v>
      </c>
      <c r="D24" s="30" t="str">
        <f>VLOOKUP($B24,Startlist!$A$2:$D$34,4,FALSE)</f>
        <v>Galibier Partners Elite Women's Cycling Team</v>
      </c>
      <c r="E24" s="34">
        <v>18</v>
      </c>
    </row>
    <row r="25" spans="1:5" x14ac:dyDescent="0.25">
      <c r="A25" s="34">
        <v>23</v>
      </c>
      <c r="B25" s="34">
        <v>242</v>
      </c>
      <c r="C25" s="30" t="str">
        <f>VLOOKUP($B25,Startlist!$A$2:$F$34,6,FALSE)</f>
        <v>Imogen, SMITH</v>
      </c>
      <c r="D25" s="30" t="str">
        <f>VLOOKUP($B25,Startlist!$A$2:$D$34,4,FALSE)</f>
        <v>Harcourts-UQCC</v>
      </c>
      <c r="E25" s="34">
        <v>17</v>
      </c>
    </row>
    <row r="26" spans="1:5" x14ac:dyDescent="0.25">
      <c r="A26" s="34">
        <v>24</v>
      </c>
      <c r="B26" s="34">
        <v>181</v>
      </c>
      <c r="C26" s="30" t="str">
        <f>VLOOKUP($B26,Startlist!$A$2:$F$34,6,FALSE)</f>
        <v>Nicola, SUNDE</v>
      </c>
      <c r="D26" s="30" t="str">
        <f>VLOOKUP($B26,Startlist!$A$2:$D$34,4,FALSE)</f>
        <v>Koiled PetBarn B (GUEST RIDER)</v>
      </c>
      <c r="E26" s="34">
        <v>0</v>
      </c>
    </row>
    <row r="27" spans="1:5" x14ac:dyDescent="0.25">
      <c r="A27" s="34">
        <v>25</v>
      </c>
      <c r="B27" s="34">
        <v>238</v>
      </c>
      <c r="C27" s="30" t="str">
        <f>VLOOKUP($B27,Startlist!$A$2:$F$34,6,FALSE)</f>
        <v>Bree, PLAYEL</v>
      </c>
      <c r="D27" s="30" t="str">
        <f>VLOOKUP($B27,Startlist!$A$2:$D$34,4,FALSE)</f>
        <v>Koiled PetBarn B</v>
      </c>
      <c r="E27" s="34">
        <v>16</v>
      </c>
    </row>
    <row r="28" spans="1:5" x14ac:dyDescent="0.25">
      <c r="A28" s="34">
        <v>26</v>
      </c>
      <c r="B28" s="34">
        <v>191</v>
      </c>
      <c r="C28" s="30" t="str">
        <f>VLOOKUP($B28,Startlist!$A$2:$F$34,6,FALSE)</f>
        <v>ELLIOTT, Ashleigh</v>
      </c>
      <c r="D28" s="30" t="str">
        <f>VLOOKUP($B28,Startlist!$A$2:$D$34,4,FALSE)</f>
        <v>Brisbane Camperland (GUEST RIDER)</v>
      </c>
      <c r="E28" s="34">
        <v>0</v>
      </c>
    </row>
    <row r="29" spans="1:5" x14ac:dyDescent="0.25">
      <c r="A29" s="34">
        <v>27</v>
      </c>
      <c r="B29" s="34">
        <v>247</v>
      </c>
      <c r="C29" s="30" t="str">
        <f>VLOOKUP($B29,Startlist!$A$2:$F$34,6,FALSE)</f>
        <v>Megan, WILLIAMS</v>
      </c>
      <c r="D29" s="30" t="str">
        <f>VLOOKUP($B29,Startlist!$A$2:$D$34,4,FALSE)</f>
        <v>Harcourts-UQCC</v>
      </c>
      <c r="E29" s="34">
        <v>15</v>
      </c>
    </row>
    <row r="30" spans="1:5" x14ac:dyDescent="0.25">
      <c r="A30" s="34">
        <v>28</v>
      </c>
      <c r="B30" s="34">
        <v>249</v>
      </c>
      <c r="C30" s="30" t="str">
        <f>VLOOKUP($B30,Startlist!$A$2:$F$34,6,FALSE)</f>
        <v>Jasmin, HURIKINO</v>
      </c>
      <c r="D30" s="30" t="str">
        <f>VLOOKUP($B30,Startlist!$A$2:$D$34,4,FALSE)</f>
        <v>Campos Cycling Team</v>
      </c>
      <c r="E30" s="34">
        <v>14</v>
      </c>
    </row>
    <row r="31" spans="1:5" x14ac:dyDescent="0.25">
      <c r="A31" s="34">
        <v>29</v>
      </c>
      <c r="B31" s="34">
        <v>250</v>
      </c>
      <c r="C31" s="30" t="str">
        <f>VLOOKUP($B31,Startlist!$A$2:$F$34,6,FALSE)</f>
        <v>Louise, BETTS</v>
      </c>
      <c r="D31" s="30" t="str">
        <f>VLOOKUP($B31,Startlist!$A$2:$D$34,4,FALSE)</f>
        <v>Campos Cycling Team</v>
      </c>
      <c r="E31" s="34">
        <v>13</v>
      </c>
    </row>
    <row r="32" spans="1:5" x14ac:dyDescent="0.25">
      <c r="A32" s="34">
        <v>30</v>
      </c>
      <c r="B32" s="34">
        <v>244</v>
      </c>
      <c r="C32" s="30" t="str">
        <f>VLOOKUP($B32,Startlist!$A$2:$F$34,6,FALSE)</f>
        <v>Melanie, PARKER</v>
      </c>
      <c r="D32" s="30" t="str">
        <f>VLOOKUP($B32,Startlist!$A$2:$D$34,4,FALSE)</f>
        <v>Harcourts-UQCC</v>
      </c>
      <c r="E32" s="34">
        <v>12</v>
      </c>
    </row>
  </sheetData>
  <mergeCells count="1">
    <mergeCell ref="A1:E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C4" sqref="C4"/>
    </sheetView>
  </sheetViews>
  <sheetFormatPr defaultRowHeight="15" x14ac:dyDescent="0.25"/>
  <cols>
    <col min="2" max="2" width="9.140625" style="9"/>
    <col min="3" max="3" width="23.85546875" bestFit="1" customWidth="1"/>
    <col min="4" max="4" width="42.140625" bestFit="1" customWidth="1"/>
    <col min="5" max="5" width="9.140625" style="9"/>
  </cols>
  <sheetData>
    <row r="1" spans="1:5" ht="18.75" x14ac:dyDescent="0.3">
      <c r="A1" s="80" t="s">
        <v>200</v>
      </c>
      <c r="B1" s="80"/>
      <c r="C1" s="80"/>
      <c r="D1" s="80"/>
      <c r="E1" s="80"/>
    </row>
    <row r="2" spans="1:5" ht="25.5" customHeight="1" x14ac:dyDescent="0.25">
      <c r="A2" s="49" t="s">
        <v>135</v>
      </c>
      <c r="B2" s="49" t="s">
        <v>134</v>
      </c>
      <c r="C2" s="49" t="s">
        <v>133</v>
      </c>
      <c r="D2" s="49" t="s">
        <v>2</v>
      </c>
      <c r="E2" s="49" t="s">
        <v>1</v>
      </c>
    </row>
    <row r="3" spans="1:5" x14ac:dyDescent="0.25">
      <c r="A3" s="34">
        <v>1</v>
      </c>
      <c r="B3" s="34">
        <v>206</v>
      </c>
      <c r="C3" s="30" t="str">
        <f>VLOOKUP($B3,Startlist!$A$2:$F$34,6,FALSE)</f>
        <v>Ruth, CORSET</v>
      </c>
      <c r="D3" s="30" t="str">
        <f>VLOOKUP($B3,Startlist!$A$2:$D$34,4,FALSE)</f>
        <v>Procella Sports p/b Jumbo Interactive</v>
      </c>
      <c r="E3" s="34">
        <v>100</v>
      </c>
    </row>
    <row r="4" spans="1:5" x14ac:dyDescent="0.25">
      <c r="A4" s="34">
        <v>2</v>
      </c>
      <c r="B4" s="34">
        <v>261</v>
      </c>
      <c r="C4" s="30" t="str">
        <f>VLOOKUP($B4,Startlist!$A$2:$F$34,6,FALSE)</f>
        <v>Emily, ROPER</v>
      </c>
      <c r="D4" s="30" t="str">
        <f>VLOOKUP($B4,Startlist!$A$2:$D$34,4,FALSE)</f>
        <v>Brisbane Camperland</v>
      </c>
      <c r="E4" s="34">
        <v>80</v>
      </c>
    </row>
    <row r="5" spans="1:5" x14ac:dyDescent="0.25">
      <c r="A5" s="34">
        <v>3</v>
      </c>
      <c r="B5" s="34">
        <v>258</v>
      </c>
      <c r="C5" s="30" t="str">
        <f>VLOOKUP($B5,Startlist!$A$2:$F$34,6,FALSE)</f>
        <v>Jessica, PRATT</v>
      </c>
      <c r="D5" s="30" t="str">
        <f>VLOOKUP($B5,Startlist!$A$2:$D$34,4,FALSE)</f>
        <v>Brisbane Camperland</v>
      </c>
      <c r="E5" s="34">
        <v>60</v>
      </c>
    </row>
    <row r="6" spans="1:5" x14ac:dyDescent="0.25">
      <c r="A6" s="34">
        <v>4</v>
      </c>
      <c r="B6" s="34">
        <v>226</v>
      </c>
      <c r="C6" s="30" t="str">
        <f>VLOOKUP($B6,Startlist!$A$2:$F$34,6,FALSE)</f>
        <v>Kirrily, TUTT</v>
      </c>
      <c r="D6" s="30" t="str">
        <f>VLOOKUP($B6,Startlist!$A$2:$D$34,4,FALSE)</f>
        <v>Data#3 Cisco p/b Scody</v>
      </c>
      <c r="E6" s="34">
        <v>50</v>
      </c>
    </row>
    <row r="7" spans="1:5" x14ac:dyDescent="0.25">
      <c r="A7" s="34">
        <v>5</v>
      </c>
      <c r="B7" s="34">
        <v>260</v>
      </c>
      <c r="C7" s="30" t="str">
        <f>VLOOKUP($B7,Startlist!$A$2:$F$34,6,FALSE)</f>
        <v>Lucy, KENNEDY</v>
      </c>
      <c r="D7" s="30" t="str">
        <f>VLOOKUP($B7,Startlist!$A$2:$D$34,4,FALSE)</f>
        <v>Brisbane Camperland</v>
      </c>
      <c r="E7" s="34">
        <v>45</v>
      </c>
    </row>
    <row r="8" spans="1:5" x14ac:dyDescent="0.25">
      <c r="A8" s="34">
        <v>6</v>
      </c>
      <c r="B8" s="34">
        <v>210</v>
      </c>
      <c r="C8" s="30" t="str">
        <f>VLOOKUP($B8,Startlist!$A$2:$F$34,6,FALSE)</f>
        <v>Nicky, ROLLS</v>
      </c>
      <c r="D8" s="30" t="str">
        <f>VLOOKUP($B8,Startlist!$A$2:$D$34,4,FALSE)</f>
        <v>Galibier Partners Elite Women's Cycling Team</v>
      </c>
      <c r="E8" s="34">
        <v>42</v>
      </c>
    </row>
    <row r="9" spans="1:5" x14ac:dyDescent="0.25">
      <c r="A9" s="34">
        <v>7</v>
      </c>
      <c r="B9" s="34">
        <v>221</v>
      </c>
      <c r="C9" s="30" t="str">
        <f>VLOOKUP($B9,Startlist!$A$2:$F$34,6,FALSE)</f>
        <v>Holly, RANSON</v>
      </c>
      <c r="D9" s="30" t="str">
        <f>VLOOKUP($B9,Startlist!$A$2:$D$34,4,FALSE)</f>
        <v>Koiled PetBarn A</v>
      </c>
      <c r="E9" s="34">
        <v>40</v>
      </c>
    </row>
    <row r="10" spans="1:5" x14ac:dyDescent="0.25">
      <c r="A10" s="34">
        <v>8</v>
      </c>
      <c r="B10" s="34">
        <v>228</v>
      </c>
      <c r="C10" s="30" t="str">
        <f>VLOOKUP($B10,Startlist!$A$2:$F$34,6,FALSE)</f>
        <v>Corissa, NASH</v>
      </c>
      <c r="D10" s="30" t="str">
        <f>VLOOKUP($B10,Startlist!$A$2:$D$34,4,FALSE)</f>
        <v>Data#3 Cisco p/b Scody</v>
      </c>
      <c r="E10" s="34">
        <v>39</v>
      </c>
    </row>
    <row r="11" spans="1:5" x14ac:dyDescent="0.25">
      <c r="A11" s="34">
        <v>9</v>
      </c>
      <c r="B11" s="34">
        <v>251</v>
      </c>
      <c r="C11" s="30" t="str">
        <f>VLOOKUP($B11,Startlist!$A$2:$F$34,6,FALSE)</f>
        <v>Jess, LARGE</v>
      </c>
      <c r="D11" s="30" t="str">
        <f>VLOOKUP($B11,Startlist!$A$2:$D$34,4,FALSE)</f>
        <v>Campos Cycling Team</v>
      </c>
      <c r="E11" s="34">
        <v>38</v>
      </c>
    </row>
    <row r="12" spans="1:5" x14ac:dyDescent="0.25">
      <c r="A12" s="34">
        <v>10</v>
      </c>
      <c r="B12" s="34">
        <v>249</v>
      </c>
      <c r="C12" s="30" t="str">
        <f>VLOOKUP($B12,Startlist!$A$2:$F$34,6,FALSE)</f>
        <v>Jasmin, HURIKINO</v>
      </c>
      <c r="D12" s="30" t="str">
        <f>VLOOKUP($B12,Startlist!$A$2:$D$34,4,FALSE)</f>
        <v>Campos Cycling Team</v>
      </c>
      <c r="E12" s="34">
        <v>37</v>
      </c>
    </row>
    <row r="13" spans="1:5" x14ac:dyDescent="0.25">
      <c r="A13" s="34">
        <v>11</v>
      </c>
      <c r="B13" s="34">
        <v>250</v>
      </c>
      <c r="C13" s="30" t="str">
        <f>VLOOKUP($B13,Startlist!$A$2:$F$34,6,FALSE)</f>
        <v>Louise, BETTS</v>
      </c>
      <c r="D13" s="30" t="str">
        <f>VLOOKUP($B13,Startlist!$A$2:$D$34,4,FALSE)</f>
        <v>Campos Cycling Team</v>
      </c>
      <c r="E13" s="34">
        <v>36</v>
      </c>
    </row>
    <row r="14" spans="1:5" x14ac:dyDescent="0.25">
      <c r="A14" s="34">
        <v>12</v>
      </c>
      <c r="B14" s="34">
        <v>220</v>
      </c>
      <c r="C14" s="30" t="str">
        <f>VLOOKUP($B14,Startlist!$A$2:$F$34,6,FALSE)</f>
        <v>Catriona, NEWELL</v>
      </c>
      <c r="D14" s="30" t="str">
        <f>VLOOKUP($B14,Startlist!$A$2:$D$34,4,FALSE)</f>
        <v>Koiled PetBarn A</v>
      </c>
      <c r="E14" s="34">
        <v>35</v>
      </c>
    </row>
    <row r="15" spans="1:5" x14ac:dyDescent="0.25">
      <c r="A15" s="34">
        <v>13</v>
      </c>
      <c r="B15" s="34">
        <v>257</v>
      </c>
      <c r="C15" s="30" t="str">
        <f>VLOOKUP($B15,Startlist!$A$2:$F$34,6,FALSE)</f>
        <v>Kristina, CLONAN</v>
      </c>
      <c r="D15" s="30" t="str">
        <f>VLOOKUP($B15,Startlist!$A$2:$D$34,4,FALSE)</f>
        <v>Brisbane Camperland</v>
      </c>
      <c r="E15" s="34">
        <v>34</v>
      </c>
    </row>
    <row r="16" spans="1:5" x14ac:dyDescent="0.25">
      <c r="A16" s="34">
        <v>14</v>
      </c>
      <c r="B16" s="34">
        <v>236</v>
      </c>
      <c r="C16" s="30" t="str">
        <f>VLOOKUP($B16,Startlist!$A$2:$F$34,6,FALSE)</f>
        <v>Simone, LONGDEN</v>
      </c>
      <c r="D16" s="30" t="str">
        <f>VLOOKUP($B16,Startlist!$A$2:$D$34,4,FALSE)</f>
        <v>Koiled PetBarn B</v>
      </c>
      <c r="E16" s="34">
        <v>33</v>
      </c>
    </row>
    <row r="17" spans="1:5" x14ac:dyDescent="0.25">
      <c r="A17" s="34">
        <v>15</v>
      </c>
      <c r="B17" s="34">
        <v>203</v>
      </c>
      <c r="C17" s="30" t="str">
        <f>VLOOKUP($B17,Startlist!$A$2:$F$34,6,FALSE)</f>
        <v>Michaela, MURRAY</v>
      </c>
      <c r="D17" s="30" t="str">
        <f>VLOOKUP($B17,Startlist!$A$2:$D$34,4,FALSE)</f>
        <v>Procella Sports p/b Jumbo Interactive</v>
      </c>
      <c r="E17" s="34">
        <v>32</v>
      </c>
    </row>
    <row r="18" spans="1:5" x14ac:dyDescent="0.25">
      <c r="A18" s="34">
        <v>16</v>
      </c>
      <c r="B18" s="34">
        <v>191</v>
      </c>
      <c r="C18" s="30" t="str">
        <f>VLOOKUP($B18,Startlist!$A$2:$F$34,6,FALSE)</f>
        <v>ELLIOTT, Ashleigh</v>
      </c>
      <c r="D18" s="30" t="str">
        <f>VLOOKUP($B18,Startlist!$A$2:$D$34,4,FALSE)</f>
        <v>Brisbane Camperland (GUEST RIDER)</v>
      </c>
      <c r="E18" s="34">
        <v>0</v>
      </c>
    </row>
    <row r="19" spans="1:5" x14ac:dyDescent="0.25">
      <c r="A19" s="34">
        <v>17</v>
      </c>
      <c r="B19" s="34">
        <v>214</v>
      </c>
      <c r="C19" s="30" t="str">
        <f>VLOOKUP($B19,Startlist!$A$2:$F$34,6,FALSE)</f>
        <v>Carmen, BARNEY</v>
      </c>
      <c r="D19" s="30" t="str">
        <f>VLOOKUP($B19,Startlist!$A$2:$D$34,4,FALSE)</f>
        <v>Galibier Partners Elite Women's Cycling Team</v>
      </c>
      <c r="E19" s="34">
        <v>31</v>
      </c>
    </row>
    <row r="20" spans="1:5" s="33" customFormat="1" x14ac:dyDescent="0.25">
      <c r="A20" s="34">
        <v>18</v>
      </c>
      <c r="B20" s="34">
        <v>227</v>
      </c>
      <c r="C20" s="30" t="str">
        <f>VLOOKUP($B20,Startlist!$A$2:$F$34,6,FALSE)</f>
        <v>Julia, RUSSELL</v>
      </c>
      <c r="D20" s="30" t="str">
        <f>VLOOKUP($B20,Startlist!$A$2:$D$34,4,FALSE)</f>
        <v>Data#3 Cisco p/b Scody</v>
      </c>
      <c r="E20" s="34">
        <v>30</v>
      </c>
    </row>
    <row r="21" spans="1:5" x14ac:dyDescent="0.25">
      <c r="A21" s="34">
        <v>19</v>
      </c>
      <c r="B21" s="34">
        <v>213</v>
      </c>
      <c r="C21" s="30" t="str">
        <f>VLOOKUP($B21,Startlist!$A$2:$F$34,6,FALSE)</f>
        <v>Lynda, BROWN</v>
      </c>
      <c r="D21" s="30" t="str">
        <f>VLOOKUP($B21,Startlist!$A$2:$D$34,4,FALSE)</f>
        <v>Galibier Partners Elite Women's Cycling Team</v>
      </c>
      <c r="E21" s="34">
        <v>29</v>
      </c>
    </row>
    <row r="22" spans="1:5" x14ac:dyDescent="0.25">
      <c r="A22" s="34">
        <v>20</v>
      </c>
      <c r="B22" s="34">
        <v>204</v>
      </c>
      <c r="C22" s="30" t="str">
        <f>VLOOKUP($B22,Startlist!$A$2:$F$34,6,FALSE)</f>
        <v>Alix, EVERTON</v>
      </c>
      <c r="D22" s="30" t="str">
        <f>VLOOKUP($B22,Startlist!$A$2:$D$34,4,FALSE)</f>
        <v>Procella Sports p/b Jumbo Interactive</v>
      </c>
      <c r="E22" s="34">
        <v>28</v>
      </c>
    </row>
    <row r="23" spans="1:5" x14ac:dyDescent="0.25">
      <c r="A23" s="34">
        <v>21</v>
      </c>
      <c r="B23" s="34">
        <v>247</v>
      </c>
      <c r="C23" s="30" t="str">
        <f>VLOOKUP($B23,Startlist!$A$2:$F$34,6,FALSE)</f>
        <v>Megan, WILLIAMS</v>
      </c>
      <c r="D23" s="30" t="str">
        <f>VLOOKUP($B23,Startlist!$A$2:$D$34,4,FALSE)</f>
        <v>Harcourts-UQCC</v>
      </c>
      <c r="E23" s="34">
        <v>27</v>
      </c>
    </row>
    <row r="24" spans="1:5" x14ac:dyDescent="0.25">
      <c r="A24" s="34">
        <v>22</v>
      </c>
      <c r="B24" s="34">
        <v>225</v>
      </c>
      <c r="C24" s="30" t="str">
        <f>VLOOKUP($B24,Startlist!$A$2:$F$34,6,FALSE)</f>
        <v>Dyane, HANNAN</v>
      </c>
      <c r="D24" s="30" t="str">
        <f>VLOOKUP($B24,Startlist!$A$2:$D$34,4,FALSE)</f>
        <v>Data#3 Cisco p/b Scody</v>
      </c>
      <c r="E24" s="34">
        <v>26</v>
      </c>
    </row>
    <row r="25" spans="1:5" x14ac:dyDescent="0.25">
      <c r="A25" s="34">
        <v>23</v>
      </c>
      <c r="B25" s="34">
        <v>181</v>
      </c>
      <c r="C25" s="30" t="str">
        <f>VLOOKUP($B25,Startlist!$A$2:$F$34,6,FALSE)</f>
        <v>Nicola, SUNDE</v>
      </c>
      <c r="D25" s="30" t="str">
        <f>VLOOKUP($B25,Startlist!$A$2:$D$34,4,FALSE)</f>
        <v>Koiled PetBarn B (GUEST RIDER)</v>
      </c>
      <c r="E25" s="34">
        <v>0</v>
      </c>
    </row>
    <row r="26" spans="1:5" x14ac:dyDescent="0.25">
      <c r="A26" s="34">
        <v>24</v>
      </c>
      <c r="B26" s="34">
        <v>242</v>
      </c>
      <c r="C26" s="30" t="str">
        <f>VLOOKUP($B26,Startlist!$A$2:$F$34,6,FALSE)</f>
        <v>Imogen, SMITH</v>
      </c>
      <c r="D26" s="30" t="str">
        <f>VLOOKUP($B26,Startlist!$A$2:$D$34,4,FALSE)</f>
        <v>Harcourts-UQCC</v>
      </c>
      <c r="E26" s="34">
        <v>25</v>
      </c>
    </row>
    <row r="27" spans="1:5" x14ac:dyDescent="0.25">
      <c r="A27" s="34">
        <v>25</v>
      </c>
      <c r="B27" s="34">
        <v>238</v>
      </c>
      <c r="C27" s="30" t="str">
        <f>VLOOKUP($B27,Startlist!$A$2:$F$34,6,FALSE)</f>
        <v>Bree, PLAYEL</v>
      </c>
      <c r="D27" s="30" t="str">
        <f>VLOOKUP($B27,Startlist!$A$2:$D$34,4,FALSE)</f>
        <v>Koiled PetBarn B</v>
      </c>
      <c r="E27" s="34">
        <v>24</v>
      </c>
    </row>
    <row r="28" spans="1:5" x14ac:dyDescent="0.25">
      <c r="A28" s="34">
        <v>26</v>
      </c>
      <c r="B28" s="34">
        <v>218</v>
      </c>
      <c r="C28" s="30" t="str">
        <f>VLOOKUP($B28,Startlist!$A$2:$F$34,6,FALSE)</f>
        <v>Natalie, LANGER</v>
      </c>
      <c r="D28" s="30" t="str">
        <f>VLOOKUP($B28,Startlist!$A$2:$D$34,4,FALSE)</f>
        <v>Koiled PetBarn A</v>
      </c>
      <c r="E28" s="34">
        <v>23</v>
      </c>
    </row>
    <row r="29" spans="1:5" x14ac:dyDescent="0.25">
      <c r="A29" s="34">
        <v>27</v>
      </c>
      <c r="B29" s="34">
        <v>201</v>
      </c>
      <c r="C29" s="30" t="str">
        <f>VLOOKUP($B29,Startlist!$A$2:$F$34,6,FALSE)</f>
        <v>Amy, SCHRAMM</v>
      </c>
      <c r="D29" s="30" t="str">
        <f>VLOOKUP($B29,Startlist!$A$2:$D$34,4,FALSE)</f>
        <v>Procella Sports p/b Jumbo Interactive</v>
      </c>
      <c r="E29" s="34">
        <v>22</v>
      </c>
    </row>
    <row r="30" spans="1:5" x14ac:dyDescent="0.25">
      <c r="A30" s="34">
        <v>28</v>
      </c>
      <c r="B30" s="34">
        <v>202</v>
      </c>
      <c r="C30" s="30" t="str">
        <f>VLOOKUP($B30,Startlist!$A$2:$F$34,6,FALSE)</f>
        <v>Chevonne, ARROWSMITH</v>
      </c>
      <c r="D30" s="30" t="str">
        <f>VLOOKUP($B30,Startlist!$A$2:$D$34,4,FALSE)</f>
        <v>Procella Sports p/b Jumbo Interactive</v>
      </c>
      <c r="E30" s="34">
        <v>21</v>
      </c>
    </row>
    <row r="31" spans="1:5" x14ac:dyDescent="0.25">
      <c r="A31" s="34">
        <v>29</v>
      </c>
      <c r="B31" s="34">
        <v>244</v>
      </c>
      <c r="C31" s="30" t="str">
        <f>VLOOKUP($B31,Startlist!$A$2:$F$34,6,FALSE)</f>
        <v>Melanie, PARKER</v>
      </c>
      <c r="D31" s="30" t="str">
        <f>VLOOKUP($B31,Startlist!$A$2:$D$34,4,FALSE)</f>
        <v>Harcourts-UQCC</v>
      </c>
      <c r="E31" s="34">
        <v>20</v>
      </c>
    </row>
  </sheetData>
  <mergeCells count="1">
    <mergeCell ref="A1:E1"/>
  </mergeCells>
  <pageMargins left="0.25" right="0.25" top="0.75" bottom="0.75" header="0.3" footer="0.3"/>
  <pageSetup paperSize="9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B1" zoomScaleNormal="100" zoomScaleSheetLayoutView="100" workbookViewId="0">
      <selection activeCell="D4" sqref="D4"/>
    </sheetView>
  </sheetViews>
  <sheetFormatPr defaultRowHeight="15" x14ac:dyDescent="0.25"/>
  <cols>
    <col min="1" max="1" width="5.7109375" style="39" hidden="1" customWidth="1"/>
    <col min="2" max="2" width="4.42578125" style="39" customWidth="1"/>
    <col min="3" max="3" width="23.85546875" style="10" bestFit="1" customWidth="1"/>
    <col min="4" max="4" width="45.28515625" style="39" customWidth="1"/>
    <col min="5" max="6" width="6.28515625" style="39" customWidth="1"/>
    <col min="7" max="7" width="6.28515625" style="68" customWidth="1"/>
    <col min="8" max="8" width="8.7109375" style="39" customWidth="1"/>
    <col min="9" max="16384" width="9.140625" style="39"/>
  </cols>
  <sheetData>
    <row r="1" spans="1:8" ht="18.75" x14ac:dyDescent="0.3">
      <c r="A1" s="80" t="s">
        <v>201</v>
      </c>
      <c r="B1" s="80"/>
      <c r="C1" s="80"/>
      <c r="D1" s="80"/>
      <c r="E1" s="80"/>
      <c r="F1" s="80"/>
      <c r="G1" s="80"/>
      <c r="H1" s="80"/>
    </row>
    <row r="2" spans="1:8" ht="30.75" customHeight="1" x14ac:dyDescent="0.25">
      <c r="A2" s="49" t="s">
        <v>135</v>
      </c>
      <c r="B2" s="49" t="s">
        <v>136</v>
      </c>
      <c r="C2" s="49" t="s">
        <v>133</v>
      </c>
      <c r="D2" s="49" t="s">
        <v>2</v>
      </c>
      <c r="E2" s="49" t="s">
        <v>24</v>
      </c>
      <c r="F2" s="49" t="s">
        <v>25</v>
      </c>
      <c r="G2" s="49" t="s">
        <v>173</v>
      </c>
      <c r="H2" s="49" t="s">
        <v>0</v>
      </c>
    </row>
    <row r="3" spans="1:8" x14ac:dyDescent="0.25">
      <c r="A3" s="51">
        <v>1</v>
      </c>
      <c r="B3" s="34">
        <v>206</v>
      </c>
      <c r="C3" s="52" t="str">
        <f>VLOOKUP(B3,Riders!$A$2:$F$69,6,FALSE)</f>
        <v>Ruth, CORSET</v>
      </c>
      <c r="D3" s="52" t="str">
        <f>VLOOKUP(B3,Riders!$A$2:$F$69,3,FALSE)</f>
        <v>Procella Sports p/b Jumbo Interactive</v>
      </c>
      <c r="E3" s="53">
        <f>IFERROR(VLOOKUP(B3,'Stge1 Points'!$B$3:$E$34,4,FALSE),0)</f>
        <v>80</v>
      </c>
      <c r="F3" s="53">
        <f>IFERROR(VLOOKUP(B3,'Stge2 Points'!$B$3:$E$32,4,FALSE),0)</f>
        <v>40</v>
      </c>
      <c r="G3" s="53">
        <f>IFERROR(VLOOKUP(B3,'Stge3 Points'!$B$3:$E$31,4,FALSE),0)</f>
        <v>100</v>
      </c>
      <c r="H3" s="54">
        <f t="shared" ref="H3:H32" si="0">SUM(E3:G3)</f>
        <v>220</v>
      </c>
    </row>
    <row r="4" spans="1:8" x14ac:dyDescent="0.25">
      <c r="A4" s="51">
        <v>2</v>
      </c>
      <c r="B4" s="34">
        <v>260</v>
      </c>
      <c r="C4" s="52" t="str">
        <f>VLOOKUP(B4,Riders!$A$2:$F$69,6,FALSE)</f>
        <v>Lucy, KENNEDY</v>
      </c>
      <c r="D4" s="52" t="str">
        <f>VLOOKUP(B4,Riders!$A$2:$F$69,3,FALSE)</f>
        <v>Brisbane Camperland</v>
      </c>
      <c r="E4" s="53">
        <f>IFERROR(VLOOKUP(B4,'Stge1 Points'!$B$3:$E$34,4,FALSE),0)</f>
        <v>100</v>
      </c>
      <c r="F4" s="53">
        <f>IFERROR(VLOOKUP(B4,'Stge2 Points'!$B$3:$E$32,4,FALSE),0)</f>
        <v>19</v>
      </c>
      <c r="G4" s="53">
        <f>IFERROR(VLOOKUP(B4,'Stge3 Points'!$B$3:$E$31,4,FALSE),0)</f>
        <v>45</v>
      </c>
      <c r="H4" s="54">
        <f t="shared" si="0"/>
        <v>164</v>
      </c>
    </row>
    <row r="5" spans="1:8" x14ac:dyDescent="0.25">
      <c r="A5" s="51">
        <v>3</v>
      </c>
      <c r="B5" s="34">
        <v>261</v>
      </c>
      <c r="C5" s="52" t="str">
        <f>VLOOKUP(B5,Riders!$A$2:$F$69,6,FALSE)</f>
        <v>Emily, ROPER</v>
      </c>
      <c r="D5" s="52" t="str">
        <f>VLOOKUP(B5,Riders!$A$2:$F$69,3,FALSE)</f>
        <v>Brisbane Camperland</v>
      </c>
      <c r="E5" s="53">
        <f>IFERROR(VLOOKUP(B5,'Stge1 Points'!$B$3:$E$34,4,FALSE),0)</f>
        <v>38</v>
      </c>
      <c r="F5" s="53">
        <f>IFERROR(VLOOKUP(B5,'Stge2 Points'!$B$3:$E$32,4,FALSE),0)</f>
        <v>38</v>
      </c>
      <c r="G5" s="53">
        <f>IFERROR(VLOOKUP(B5,'Stge3 Points'!$B$3:$E$31,4,FALSE),0)</f>
        <v>80</v>
      </c>
      <c r="H5" s="54">
        <f t="shared" si="0"/>
        <v>156</v>
      </c>
    </row>
    <row r="6" spans="1:8" x14ac:dyDescent="0.25">
      <c r="A6" s="51">
        <v>4</v>
      </c>
      <c r="B6" s="34">
        <v>258</v>
      </c>
      <c r="C6" s="52" t="str">
        <f>VLOOKUP(B6,Riders!$A$2:$F$69,6,FALSE)</f>
        <v>Jessica, PRATT</v>
      </c>
      <c r="D6" s="52" t="str">
        <f>VLOOKUP(B6,Riders!$A$2:$F$69,3,FALSE)</f>
        <v>Brisbane Camperland</v>
      </c>
      <c r="E6" s="53">
        <f>IFERROR(VLOOKUP(B6,'Stge1 Points'!$B$3:$E$34,4,FALSE),0)</f>
        <v>60</v>
      </c>
      <c r="F6" s="53">
        <f>IFERROR(VLOOKUP(B6,'Stge2 Points'!$B$3:$E$32,4,FALSE),0)</f>
        <v>33</v>
      </c>
      <c r="G6" s="53">
        <f>IFERROR(VLOOKUP(B6,'Stge3 Points'!$B$3:$E$31,4,FALSE),0)</f>
        <v>60</v>
      </c>
      <c r="H6" s="54">
        <f t="shared" si="0"/>
        <v>153</v>
      </c>
    </row>
    <row r="7" spans="1:8" x14ac:dyDescent="0.25">
      <c r="A7" s="51">
        <v>4</v>
      </c>
      <c r="B7" s="34">
        <v>226</v>
      </c>
      <c r="C7" s="52" t="str">
        <f>VLOOKUP(B7,Riders!$A$2:$F$69,6,FALSE)</f>
        <v>Kirrily, TUTT</v>
      </c>
      <c r="D7" s="52" t="str">
        <f>VLOOKUP(B7,Riders!$A$2:$F$69,3,FALSE)</f>
        <v>Data#3 Cisco p/b Scody</v>
      </c>
      <c r="E7" s="53">
        <f>IFERROR(VLOOKUP(B7,'Stge1 Points'!$B$3:$E$34,4,FALSE),0)</f>
        <v>29</v>
      </c>
      <c r="F7" s="53">
        <f>IFERROR(VLOOKUP(B7,'Stge2 Points'!$B$3:$E$32,4,FALSE),0)</f>
        <v>45</v>
      </c>
      <c r="G7" s="53">
        <f>IFERROR(VLOOKUP(B7,'Stge3 Points'!$B$3:$E$31,4,FALSE),0)</f>
        <v>50</v>
      </c>
      <c r="H7" s="54">
        <f t="shared" si="0"/>
        <v>124</v>
      </c>
    </row>
    <row r="8" spans="1:8" x14ac:dyDescent="0.25">
      <c r="A8" s="51">
        <v>6</v>
      </c>
      <c r="B8" s="34">
        <v>221</v>
      </c>
      <c r="C8" s="52" t="str">
        <f>VLOOKUP(B8,Riders!$A$2:$F$69,6,FALSE)</f>
        <v>Holly, RANSON</v>
      </c>
      <c r="D8" s="52" t="str">
        <f>VLOOKUP(B8,Riders!$A$2:$F$69,3,FALSE)</f>
        <v>Koiled PetBarn A</v>
      </c>
      <c r="E8" s="53">
        <f>IFERROR(VLOOKUP(B8,'Stge1 Points'!$B$3:$E$34,4,FALSE),0)</f>
        <v>50</v>
      </c>
      <c r="F8" s="53">
        <f>IFERROR(VLOOKUP(B8,'Stge2 Points'!$B$3:$E$32,4,FALSE),0)</f>
        <v>32</v>
      </c>
      <c r="G8" s="53">
        <f>IFERROR(VLOOKUP(B8,'Stge3 Points'!$B$3:$E$31,4,FALSE),0)</f>
        <v>40</v>
      </c>
      <c r="H8" s="54">
        <f t="shared" si="0"/>
        <v>122</v>
      </c>
    </row>
    <row r="9" spans="1:8" x14ac:dyDescent="0.25">
      <c r="A9" s="51">
        <v>7</v>
      </c>
      <c r="B9" s="34">
        <v>257</v>
      </c>
      <c r="C9" s="52" t="str">
        <f>VLOOKUP(B9,Riders!$A$2:$F$69,6,FALSE)</f>
        <v>Kristina, CLONAN</v>
      </c>
      <c r="D9" s="52" t="str">
        <f>VLOOKUP(B9,Riders!$A$2:$F$69,3,FALSE)</f>
        <v>Brisbane Camperland</v>
      </c>
      <c r="E9" s="53">
        <f>IFERROR(VLOOKUP(B9,'Stge1 Points'!$B$3:$E$34,4,FALSE),0)</f>
        <v>30</v>
      </c>
      <c r="F9" s="53">
        <f>IFERROR(VLOOKUP(B9,'Stge2 Points'!$B$3:$E$32,4,FALSE),0)</f>
        <v>50</v>
      </c>
      <c r="G9" s="53">
        <f>IFERROR(VLOOKUP(B9,'Stge3 Points'!$B$3:$E$31,4,FALSE),0)</f>
        <v>34</v>
      </c>
      <c r="H9" s="54">
        <f t="shared" si="0"/>
        <v>114</v>
      </c>
    </row>
    <row r="10" spans="1:8" x14ac:dyDescent="0.25">
      <c r="A10" s="51">
        <v>8</v>
      </c>
      <c r="B10" s="34">
        <v>228</v>
      </c>
      <c r="C10" s="52" t="str">
        <f>VLOOKUP(B10,Riders!$A$2:$F$69,6,FALSE)</f>
        <v>Corissa, NASH</v>
      </c>
      <c r="D10" s="52" t="str">
        <f>VLOOKUP(B10,Riders!$A$2:$F$69,3,FALSE)</f>
        <v>Data#3 Cisco p/b Scody</v>
      </c>
      <c r="E10" s="53">
        <f>IFERROR(VLOOKUP(B10,'Stge1 Points'!$B$3:$E$34,4,FALSE),0)</f>
        <v>42</v>
      </c>
      <c r="F10" s="53">
        <f>IFERROR(VLOOKUP(B10,'Stge2 Points'!$B$3:$E$32,4,FALSE),0)</f>
        <v>29</v>
      </c>
      <c r="G10" s="53">
        <f>IFERROR(VLOOKUP(B10,'Stge3 Points'!$B$3:$E$31,4,FALSE),0)</f>
        <v>39</v>
      </c>
      <c r="H10" s="54">
        <f t="shared" si="0"/>
        <v>110</v>
      </c>
    </row>
    <row r="11" spans="1:8" x14ac:dyDescent="0.25">
      <c r="A11" s="51">
        <v>8</v>
      </c>
      <c r="B11" s="34">
        <v>210</v>
      </c>
      <c r="C11" s="52" t="str">
        <f>VLOOKUP(B11,Riders!$A$2:$F$69,6,FALSE)</f>
        <v>Nicky, ROLLS</v>
      </c>
      <c r="D11" s="52" t="str">
        <f>VLOOKUP(B11,Riders!$A$2:$F$69,3,FALSE)</f>
        <v>Galibier Partners Elite Women's Cycling Team</v>
      </c>
      <c r="E11" s="53">
        <f>IFERROR(VLOOKUP(B11,'Stge1 Points'!$B$3:$E$34,4,FALSE),0)</f>
        <v>33</v>
      </c>
      <c r="F11" s="53">
        <f>IFERROR(VLOOKUP(B11,'Stge2 Points'!$B$3:$E$32,4,FALSE),0)</f>
        <v>34</v>
      </c>
      <c r="G11" s="53">
        <f>IFERROR(VLOOKUP(B11,'Stge3 Points'!$B$3:$E$31,4,FALSE),0)</f>
        <v>42</v>
      </c>
      <c r="H11" s="54">
        <f t="shared" si="0"/>
        <v>109</v>
      </c>
    </row>
    <row r="12" spans="1:8" x14ac:dyDescent="0.25">
      <c r="A12" s="51">
        <v>10</v>
      </c>
      <c r="B12" s="34">
        <v>214</v>
      </c>
      <c r="C12" s="52" t="str">
        <f>VLOOKUP(B12,Riders!$A$2:$F$69,6,FALSE)</f>
        <v>Carmen, BARNEY</v>
      </c>
      <c r="D12" s="52" t="str">
        <f>VLOOKUP(B12,Riders!$A$2:$F$69,3,FALSE)</f>
        <v>Galibier Partners Elite Women's Cycling Team</v>
      </c>
      <c r="E12" s="53">
        <f>IFERROR(VLOOKUP(B12,'Stge1 Points'!$B$3:$E$34,4,FALSE),0)</f>
        <v>32</v>
      </c>
      <c r="F12" s="53">
        <f>IFERROR(VLOOKUP(B12,'Stge2 Points'!$B$3:$E$32,4,FALSE),0)</f>
        <v>36</v>
      </c>
      <c r="G12" s="53">
        <f>IFERROR(VLOOKUP(B12,'Stge3 Points'!$B$3:$E$31,4,FALSE),0)</f>
        <v>31</v>
      </c>
      <c r="H12" s="54">
        <f t="shared" si="0"/>
        <v>99</v>
      </c>
    </row>
    <row r="13" spans="1:8" x14ac:dyDescent="0.25">
      <c r="A13" s="51">
        <v>11</v>
      </c>
      <c r="B13" s="34">
        <v>220</v>
      </c>
      <c r="C13" s="52" t="str">
        <f>VLOOKUP(B13,Riders!$A$2:$F$69,6,FALSE)</f>
        <v>Catriona, NEWELL</v>
      </c>
      <c r="D13" s="52" t="str">
        <f>VLOOKUP(B13,Riders!$A$2:$F$69,3,FALSE)</f>
        <v>Koiled PetBarn A</v>
      </c>
      <c r="E13" s="53">
        <f>IFERROR(VLOOKUP(B13,'Stge1 Points'!$B$3:$E$34,4,FALSE),0)</f>
        <v>37</v>
      </c>
      <c r="F13" s="53">
        <f>IFERROR(VLOOKUP(B13,'Stge2 Points'!$B$3:$E$32,4,FALSE),0)</f>
        <v>26</v>
      </c>
      <c r="G13" s="53">
        <f>IFERROR(VLOOKUP(B13,'Stge3 Points'!$B$3:$E$31,4,FALSE),0)</f>
        <v>35</v>
      </c>
      <c r="H13" s="54">
        <f t="shared" si="0"/>
        <v>98</v>
      </c>
    </row>
    <row r="14" spans="1:8" x14ac:dyDescent="0.25">
      <c r="A14" s="51">
        <v>12</v>
      </c>
      <c r="B14" s="34">
        <v>204</v>
      </c>
      <c r="C14" s="52" t="str">
        <f>VLOOKUP(B14,Riders!$A$2:$F$69,6,FALSE)</f>
        <v>Alix, EVERTON</v>
      </c>
      <c r="D14" s="52" t="str">
        <f>VLOOKUP(B14,Riders!$A$2:$F$69,3,FALSE)</f>
        <v>Procella Sports p/b Jumbo Interactive</v>
      </c>
      <c r="E14" s="53">
        <f>IFERROR(VLOOKUP(B14,'Stge1 Points'!$B$3:$E$34,4,FALSE),0)</f>
        <v>36</v>
      </c>
      <c r="F14" s="53">
        <f>IFERROR(VLOOKUP(B14,'Stge2 Points'!$B$3:$E$32,4,FALSE),0)</f>
        <v>30</v>
      </c>
      <c r="G14" s="53">
        <f>IFERROR(VLOOKUP(B14,'Stge3 Points'!$B$3:$E$31,4,FALSE),0)</f>
        <v>28</v>
      </c>
      <c r="H14" s="54">
        <f t="shared" si="0"/>
        <v>94</v>
      </c>
    </row>
    <row r="15" spans="1:8" x14ac:dyDescent="0.25">
      <c r="A15" s="51">
        <v>13</v>
      </c>
      <c r="B15" s="34">
        <v>250</v>
      </c>
      <c r="C15" s="52" t="str">
        <f>VLOOKUP(B15,Riders!$A$2:$F$69,6,FALSE)</f>
        <v>Louise, BETTS</v>
      </c>
      <c r="D15" s="52" t="str">
        <f>VLOOKUP(B15,Riders!$A$2:$F$69,3,FALSE)</f>
        <v>Campos Cycling Team</v>
      </c>
      <c r="E15" s="53">
        <f>IFERROR(VLOOKUP(B15,'Stge1 Points'!$B$3:$E$34,4,FALSE),0)</f>
        <v>45</v>
      </c>
      <c r="F15" s="53">
        <f>IFERROR(VLOOKUP(B15,'Stge2 Points'!$B$3:$E$32,4,FALSE),0)</f>
        <v>13</v>
      </c>
      <c r="G15" s="53">
        <f>IFERROR(VLOOKUP(B15,'Stge3 Points'!$B$3:$E$31,4,FALSE),0)</f>
        <v>36</v>
      </c>
      <c r="H15" s="54">
        <f t="shared" si="0"/>
        <v>94</v>
      </c>
    </row>
    <row r="16" spans="1:8" x14ac:dyDescent="0.25">
      <c r="A16" s="51">
        <v>13</v>
      </c>
      <c r="B16" s="34">
        <v>251</v>
      </c>
      <c r="C16" s="52" t="str">
        <f>VLOOKUP(B16,Riders!$A$2:$F$69,6,FALSE)</f>
        <v>Jess, LARGE</v>
      </c>
      <c r="D16" s="52" t="str">
        <f>VLOOKUP(B16,Riders!$A$2:$F$69,3,FALSE)</f>
        <v>Campos Cycling Team</v>
      </c>
      <c r="E16" s="53">
        <f>IFERROR(VLOOKUP(B16,'Stge1 Points'!$B$3:$E$34,4,FALSE),0)</f>
        <v>31</v>
      </c>
      <c r="F16" s="53">
        <f>IFERROR(VLOOKUP(B16,'Stge2 Points'!$B$3:$E$32,4,FALSE),0)</f>
        <v>25</v>
      </c>
      <c r="G16" s="53">
        <f>IFERROR(VLOOKUP(B16,'Stge3 Points'!$B$3:$E$31,4,FALSE),0)</f>
        <v>38</v>
      </c>
      <c r="H16" s="54">
        <f t="shared" si="0"/>
        <v>94</v>
      </c>
    </row>
    <row r="17" spans="1:8" x14ac:dyDescent="0.25">
      <c r="A17" s="51">
        <v>15</v>
      </c>
      <c r="B17" s="34">
        <v>203</v>
      </c>
      <c r="C17" s="52" t="str">
        <f>VLOOKUP(B17,Riders!$A$2:$F$69,6,FALSE)</f>
        <v>Michaela, MURRAY</v>
      </c>
      <c r="D17" s="52" t="str">
        <f>VLOOKUP(B17,Riders!$A$2:$F$69,3,FALSE)</f>
        <v>Procella Sports p/b Jumbo Interactive</v>
      </c>
      <c r="E17" s="53">
        <f>IFERROR(VLOOKUP(B17,'Stge1 Points'!$B$3:$E$34,4,FALSE),0)</f>
        <v>28</v>
      </c>
      <c r="F17" s="53">
        <f>IFERROR(VLOOKUP(B17,'Stge2 Points'!$B$3:$E$32,4,FALSE),0)</f>
        <v>28</v>
      </c>
      <c r="G17" s="53">
        <f>IFERROR(VLOOKUP(B17,'Stge3 Points'!$B$3:$E$31,4,FALSE),0)</f>
        <v>32</v>
      </c>
      <c r="H17" s="54">
        <f t="shared" si="0"/>
        <v>88</v>
      </c>
    </row>
    <row r="18" spans="1:8" x14ac:dyDescent="0.25">
      <c r="A18" s="51">
        <v>16</v>
      </c>
      <c r="B18" s="34">
        <v>249</v>
      </c>
      <c r="C18" s="52" t="str">
        <f>VLOOKUP(B18,Riders!$A$2:$F$69,6,FALSE)</f>
        <v>Jasmin, HURIKINO</v>
      </c>
      <c r="D18" s="52" t="str">
        <f>VLOOKUP(B18,Riders!$A$2:$F$69,3,FALSE)</f>
        <v>Campos Cycling Team</v>
      </c>
      <c r="E18" s="53">
        <f>IFERROR(VLOOKUP(B18,'Stge1 Points'!$B$3:$E$34,4,FALSE),0)</f>
        <v>34</v>
      </c>
      <c r="F18" s="53">
        <f>IFERROR(VLOOKUP(B18,'Stge2 Points'!$B$3:$E$32,4,FALSE),0)</f>
        <v>14</v>
      </c>
      <c r="G18" s="53">
        <f>IFERROR(VLOOKUP(B18,'Stge3 Points'!$B$3:$E$31,4,FALSE),0)</f>
        <v>37</v>
      </c>
      <c r="H18" s="54">
        <f t="shared" si="0"/>
        <v>85</v>
      </c>
    </row>
    <row r="19" spans="1:8" x14ac:dyDescent="0.25">
      <c r="A19" s="51">
        <v>17</v>
      </c>
      <c r="B19" s="34">
        <v>236</v>
      </c>
      <c r="C19" s="52" t="str">
        <f>VLOOKUP(B19,Riders!$A$2:$F$69,6,FALSE)</f>
        <v>Simone, LONGDEN</v>
      </c>
      <c r="D19" s="52" t="str">
        <f>VLOOKUP(B19,Riders!$A$2:$F$69,3,FALSE)</f>
        <v>Koiled PetBarn B</v>
      </c>
      <c r="E19" s="53">
        <f>IFERROR(VLOOKUP(B19,'Stge1 Points'!$B$3:$E$34,4,FALSE),0)</f>
        <v>23</v>
      </c>
      <c r="F19" s="53">
        <f>IFERROR(VLOOKUP(B19,'Stge2 Points'!$B$3:$E$32,4,FALSE),0)</f>
        <v>27</v>
      </c>
      <c r="G19" s="53">
        <f>IFERROR(VLOOKUP(B19,'Stge3 Points'!$B$3:$E$31,4,FALSE),0)</f>
        <v>33</v>
      </c>
      <c r="H19" s="54">
        <f t="shared" si="0"/>
        <v>83</v>
      </c>
    </row>
    <row r="20" spans="1:8" x14ac:dyDescent="0.25">
      <c r="A20" s="51">
        <v>17</v>
      </c>
      <c r="B20" s="34">
        <v>247</v>
      </c>
      <c r="C20" s="52" t="str">
        <f>VLOOKUP(B20,Riders!$A$2:$F$69,6,FALSE)</f>
        <v>Megan, WILLIAMS</v>
      </c>
      <c r="D20" s="52" t="str">
        <f>VLOOKUP(B20,Riders!$A$2:$F$69,3,FALSE)</f>
        <v>Harcourts-UQCC</v>
      </c>
      <c r="E20" s="53">
        <f>IFERROR(VLOOKUP(B20,'Stge1 Points'!$B$3:$E$34,4,FALSE),0)</f>
        <v>40</v>
      </c>
      <c r="F20" s="53">
        <f>IFERROR(VLOOKUP(B20,'Stge2 Points'!$B$3:$E$32,4,FALSE),0)</f>
        <v>15</v>
      </c>
      <c r="G20" s="53">
        <f>IFERROR(VLOOKUP(B20,'Stge3 Points'!$B$3:$E$31,4,FALSE),0)</f>
        <v>27</v>
      </c>
      <c r="H20" s="54">
        <f t="shared" si="0"/>
        <v>82</v>
      </c>
    </row>
    <row r="21" spans="1:8" x14ac:dyDescent="0.25">
      <c r="A21" s="51">
        <v>19</v>
      </c>
      <c r="B21" s="34">
        <v>242</v>
      </c>
      <c r="C21" s="52" t="str">
        <f>VLOOKUP(B21,Riders!$A$2:$F$69,6,FALSE)</f>
        <v>Imogen, SMITH</v>
      </c>
      <c r="D21" s="52" t="str">
        <f>VLOOKUP(B21,Riders!$A$2:$F$69,3,FALSE)</f>
        <v>Harcourts-UQCC</v>
      </c>
      <c r="E21" s="53">
        <f>IFERROR(VLOOKUP(B21,'Stge1 Points'!$B$3:$E$34,4,FALSE),0)</f>
        <v>39</v>
      </c>
      <c r="F21" s="53">
        <f>IFERROR(VLOOKUP(B21,'Stge2 Points'!$B$3:$E$32,4,FALSE),0)</f>
        <v>17</v>
      </c>
      <c r="G21" s="53">
        <f>IFERROR(VLOOKUP(B21,'Stge3 Points'!$B$3:$E$31,4,FALSE),0)</f>
        <v>25</v>
      </c>
      <c r="H21" s="54">
        <f t="shared" si="0"/>
        <v>81</v>
      </c>
    </row>
    <row r="22" spans="1:8" x14ac:dyDescent="0.25">
      <c r="A22" s="51">
        <v>19</v>
      </c>
      <c r="B22" s="34">
        <v>227</v>
      </c>
      <c r="C22" s="52" t="str">
        <f>VLOOKUP(B22,Riders!$A$2:$F$69,6,FALSE)</f>
        <v>Julia, RUSSELL</v>
      </c>
      <c r="D22" s="52" t="str">
        <f>VLOOKUP(B22,Riders!$A$2:$F$69,3,FALSE)</f>
        <v>Data#3 Cisco p/b Scody</v>
      </c>
      <c r="E22" s="53">
        <f>IFERROR(VLOOKUP(B22,'Stge1 Points'!$B$3:$E$34,4,FALSE),0)</f>
        <v>27</v>
      </c>
      <c r="F22" s="53">
        <f>IFERROR(VLOOKUP(B22,'Stge2 Points'!$B$3:$E$32,4,FALSE),0)</f>
        <v>23</v>
      </c>
      <c r="G22" s="53">
        <f>IFERROR(VLOOKUP(B22,'Stge3 Points'!$B$3:$E$31,4,FALSE),0)</f>
        <v>30</v>
      </c>
      <c r="H22" s="54">
        <f t="shared" si="0"/>
        <v>80</v>
      </c>
    </row>
    <row r="23" spans="1:8" x14ac:dyDescent="0.25">
      <c r="A23" s="51">
        <v>21</v>
      </c>
      <c r="B23" s="34">
        <v>201</v>
      </c>
      <c r="C23" s="52" t="str">
        <f>VLOOKUP(B23,Riders!$A$2:$F$69,6,FALSE)</f>
        <v>Amy, SCHRAMM</v>
      </c>
      <c r="D23" s="52" t="str">
        <f>VLOOKUP(B23,Riders!$A$2:$F$69,3,FALSE)</f>
        <v>Procella Sports p/b Jumbo Interactive</v>
      </c>
      <c r="E23" s="53">
        <f>IFERROR(VLOOKUP(B23,'Stge1 Points'!$B$3:$E$34,4,FALSE),0)</f>
        <v>20</v>
      </c>
      <c r="F23" s="53">
        <f>IFERROR(VLOOKUP(B23,'Stge2 Points'!$B$3:$E$32,4,FALSE),0)</f>
        <v>31</v>
      </c>
      <c r="G23" s="53">
        <f>IFERROR(VLOOKUP(B23,'Stge3 Points'!$B$3:$E$31,4,FALSE),0)</f>
        <v>22</v>
      </c>
      <c r="H23" s="54">
        <f t="shared" si="0"/>
        <v>73</v>
      </c>
    </row>
    <row r="24" spans="1:8" x14ac:dyDescent="0.25">
      <c r="A24" s="51">
        <v>22</v>
      </c>
      <c r="B24" s="34">
        <v>213</v>
      </c>
      <c r="C24" s="52" t="str">
        <f>VLOOKUP(B24,Riders!$A$2:$F$69,6,FALSE)</f>
        <v>Lynda, BROWN</v>
      </c>
      <c r="D24" s="52" t="str">
        <f>VLOOKUP(B24,Riders!$A$2:$F$69,3,FALSE)</f>
        <v>Galibier Partners Elite Women's Cycling Team</v>
      </c>
      <c r="E24" s="53">
        <f>IFERROR(VLOOKUP(B24,'Stge1 Points'!$B$3:$E$34,4,FALSE),0)</f>
        <v>25</v>
      </c>
      <c r="F24" s="53">
        <f>IFERROR(VLOOKUP(B24,'Stge2 Points'!$B$3:$E$32,4,FALSE),0)</f>
        <v>18</v>
      </c>
      <c r="G24" s="53">
        <f>IFERROR(VLOOKUP(B24,'Stge3 Points'!$B$3:$E$31,4,FALSE),0)</f>
        <v>29</v>
      </c>
      <c r="H24" s="54">
        <f t="shared" si="0"/>
        <v>72</v>
      </c>
    </row>
    <row r="25" spans="1:8" x14ac:dyDescent="0.25">
      <c r="A25" s="51">
        <v>23</v>
      </c>
      <c r="B25" s="34">
        <v>225</v>
      </c>
      <c r="C25" s="52" t="str">
        <f>VLOOKUP(B25,Riders!$A$2:$F$69,6,FALSE)</f>
        <v>Dyane, HANNAN</v>
      </c>
      <c r="D25" s="52" t="str">
        <f>VLOOKUP(B25,Riders!$A$2:$F$69,3,FALSE)</f>
        <v>Data#3 Cisco p/b Scody</v>
      </c>
      <c r="E25" s="53">
        <f>IFERROR(VLOOKUP(B25,'Stge1 Points'!$B$3:$E$34,4,FALSE),0)</f>
        <v>22</v>
      </c>
      <c r="F25" s="53">
        <f>IFERROR(VLOOKUP(B25,'Stge2 Points'!$B$3:$E$32,4,FALSE),0)</f>
        <v>22</v>
      </c>
      <c r="G25" s="53">
        <f>IFERROR(VLOOKUP(B25,'Stge3 Points'!$B$3:$E$31,4,FALSE),0)</f>
        <v>26</v>
      </c>
      <c r="H25" s="54">
        <f t="shared" si="0"/>
        <v>70</v>
      </c>
    </row>
    <row r="26" spans="1:8" x14ac:dyDescent="0.25">
      <c r="A26" s="51">
        <v>23</v>
      </c>
      <c r="B26" s="34">
        <v>218</v>
      </c>
      <c r="C26" s="52" t="str">
        <f>VLOOKUP(B26,Riders!$A$2:$F$69,6,FALSE)</f>
        <v>Natalie, LANGER</v>
      </c>
      <c r="D26" s="52" t="str">
        <f>VLOOKUP(B26,Riders!$A$2:$F$69,3,FALSE)</f>
        <v>Koiled PetBarn A</v>
      </c>
      <c r="E26" s="53">
        <f>IFERROR(VLOOKUP(B26,'Stge1 Points'!$B$3:$E$34,4,FALSE),0)</f>
        <v>26</v>
      </c>
      <c r="F26" s="53">
        <f>IFERROR(VLOOKUP(B26,'Stge2 Points'!$B$3:$E$32,4,FALSE),0)</f>
        <v>20</v>
      </c>
      <c r="G26" s="53">
        <f>IFERROR(VLOOKUP(B26,'Stge3 Points'!$B$3:$E$31,4,FALSE),0)</f>
        <v>23</v>
      </c>
      <c r="H26" s="54">
        <f t="shared" si="0"/>
        <v>69</v>
      </c>
    </row>
    <row r="27" spans="1:8" x14ac:dyDescent="0.25">
      <c r="A27" s="51">
        <v>25</v>
      </c>
      <c r="B27" s="34">
        <v>202</v>
      </c>
      <c r="C27" s="52" t="str">
        <f>VLOOKUP(B27,Riders!$A$2:$F$69,6,FALSE)</f>
        <v>Chevonne, ARROWSMITH</v>
      </c>
      <c r="D27" s="52" t="str">
        <f>VLOOKUP(B27,Riders!$A$2:$F$69,3,FALSE)</f>
        <v>Procella Sports p/b Jumbo Interactive</v>
      </c>
      <c r="E27" s="53">
        <f>IFERROR(VLOOKUP(B27,'Stge1 Points'!$B$3:$E$34,4,FALSE),0)</f>
        <v>24</v>
      </c>
      <c r="F27" s="53">
        <f>IFERROR(VLOOKUP(B27,'Stge2 Points'!$B$3:$E$32,4,FALSE),0)</f>
        <v>21</v>
      </c>
      <c r="G27" s="53">
        <f>IFERROR(VLOOKUP(B27,'Stge3 Points'!$B$3:$E$31,4,FALSE),0)</f>
        <v>21</v>
      </c>
      <c r="H27" s="54">
        <f t="shared" si="0"/>
        <v>66</v>
      </c>
    </row>
    <row r="28" spans="1:8" x14ac:dyDescent="0.25">
      <c r="A28" s="51">
        <v>26</v>
      </c>
      <c r="B28" s="34">
        <v>238</v>
      </c>
      <c r="C28" s="52" t="str">
        <f>VLOOKUP(B28,Riders!$A$2:$F$69,6,FALSE)</f>
        <v>Bree, PLAYEL</v>
      </c>
      <c r="D28" s="52" t="str">
        <f>VLOOKUP(B28,Riders!$A$2:$F$69,3,FALSE)</f>
        <v>Koiled PetBarn B</v>
      </c>
      <c r="E28" s="53">
        <f>IFERROR(VLOOKUP(B28,'Stge1 Points'!$B$3:$E$34,4,FALSE),0)</f>
        <v>21</v>
      </c>
      <c r="F28" s="53">
        <f>IFERROR(VLOOKUP(B28,'Stge2 Points'!$B$3:$E$32,4,FALSE),0)</f>
        <v>16</v>
      </c>
      <c r="G28" s="53">
        <f>IFERROR(VLOOKUP(B28,'Stge3 Points'!$B$3:$E$31,4,FALSE),0)</f>
        <v>24</v>
      </c>
      <c r="H28" s="54">
        <f t="shared" si="0"/>
        <v>61</v>
      </c>
    </row>
    <row r="29" spans="1:8" x14ac:dyDescent="0.25">
      <c r="A29" s="51">
        <v>27</v>
      </c>
      <c r="B29" s="34">
        <v>243</v>
      </c>
      <c r="C29" s="52" t="str">
        <f>VLOOKUP(B29,Riders!$A$2:$F$69,6,FALSE)</f>
        <v>Anna, BECK</v>
      </c>
      <c r="D29" s="52" t="str">
        <f>VLOOKUP(B29,Riders!$A$2:$F$69,3,FALSE)</f>
        <v>Harcourts-UQCC</v>
      </c>
      <c r="E29" s="53">
        <f>IFERROR(VLOOKUP(B29,'Stge1 Points'!$B$3:$E$34,4,FALSE),0)</f>
        <v>35</v>
      </c>
      <c r="F29" s="53">
        <f>IFERROR(VLOOKUP(B29,'Stge2 Points'!$B$3:$E$32,4,FALSE),0)</f>
        <v>24</v>
      </c>
      <c r="G29" s="53">
        <f>IFERROR(VLOOKUP(B29,'Stge3 Points'!$B$3:$E$31,4,FALSE),0)</f>
        <v>0</v>
      </c>
      <c r="H29" s="54">
        <f t="shared" si="0"/>
        <v>59</v>
      </c>
    </row>
    <row r="30" spans="1:8" x14ac:dyDescent="0.25">
      <c r="A30" s="51">
        <v>28</v>
      </c>
      <c r="B30" s="34">
        <v>244</v>
      </c>
      <c r="C30" s="52" t="str">
        <f>VLOOKUP(B30,Riders!$A$2:$F$69,6,FALSE)</f>
        <v>Melanie, PARKER</v>
      </c>
      <c r="D30" s="52" t="str">
        <f>VLOOKUP(B30,Riders!$A$2:$F$69,3,FALSE)</f>
        <v>Harcourts-UQCC</v>
      </c>
      <c r="E30" s="53">
        <f>IFERROR(VLOOKUP(B30,'Stge1 Points'!$B$3:$E$34,4,FALSE),0)</f>
        <v>19</v>
      </c>
      <c r="F30" s="53">
        <f>IFERROR(VLOOKUP(B30,'Stge2 Points'!$B$3:$E$32,4,FALSE),0)</f>
        <v>12</v>
      </c>
      <c r="G30" s="53">
        <f>IFERROR(VLOOKUP(B30,'Stge3 Points'!$B$3:$E$31,4,FALSE),0)</f>
        <v>20</v>
      </c>
      <c r="H30" s="54">
        <f t="shared" si="0"/>
        <v>51</v>
      </c>
    </row>
    <row r="31" spans="1:8" x14ac:dyDescent="0.25">
      <c r="A31" s="51">
        <v>29</v>
      </c>
      <c r="B31" s="34">
        <v>235</v>
      </c>
      <c r="C31" s="52" t="str">
        <f>VLOOKUP(B31,Riders!$A$2:$F$69,6,FALSE)</f>
        <v>Kylie, BAKER</v>
      </c>
      <c r="D31" s="52" t="str">
        <f>VLOOKUP(B31,Riders!$A$2:$F$69,3,FALSE)</f>
        <v>Koiled PetBarn B</v>
      </c>
      <c r="E31" s="53">
        <f>IFERROR(VLOOKUP(B31,'Stge1 Points'!$B$3:$E$34,4,FALSE),0)</f>
        <v>18</v>
      </c>
      <c r="F31" s="53">
        <f>IFERROR(VLOOKUP(B31,'Stge2 Points'!$B$3:$E$32,4,FALSE),0)</f>
        <v>0</v>
      </c>
      <c r="G31" s="53">
        <f>IFERROR(VLOOKUP(B31,'Stge3 Points'!$B$3:$E$31,4,FALSE),0)</f>
        <v>0</v>
      </c>
      <c r="H31" s="54">
        <f t="shared" si="0"/>
        <v>18</v>
      </c>
    </row>
    <row r="32" spans="1:8" x14ac:dyDescent="0.25">
      <c r="A32" s="51">
        <v>30</v>
      </c>
      <c r="B32" s="34">
        <v>234</v>
      </c>
      <c r="C32" s="52" t="str">
        <f>VLOOKUP(B32,Riders!$A$2:$F$69,6,FALSE)</f>
        <v>Patricia, GULEY</v>
      </c>
      <c r="D32" s="52" t="str">
        <f>VLOOKUP(B32,Riders!$A$2:$F$69,3,FALSE)</f>
        <v>Koiled PetBarn B</v>
      </c>
      <c r="E32" s="53">
        <f>IFERROR(VLOOKUP(B32,'Stge1 Points'!$B$3:$E$34,4,FALSE),0)</f>
        <v>17</v>
      </c>
      <c r="F32" s="53">
        <f>IFERROR(VLOOKUP(B32,'Stge2 Points'!$B$3:$E$32,4,FALSE),0)</f>
        <v>0</v>
      </c>
      <c r="G32" s="53">
        <f>IFERROR(VLOOKUP(B32,'Stge3 Points'!$B$3:$E$31,4,FALSE),0)</f>
        <v>0</v>
      </c>
      <c r="H32" s="54">
        <f t="shared" si="0"/>
        <v>17</v>
      </c>
    </row>
  </sheetData>
  <sortState ref="B3:H32">
    <sortCondition descending="1" ref="H3:H32"/>
  </sortState>
  <mergeCells count="1">
    <mergeCell ref="A1:H1"/>
  </mergeCells>
  <pageMargins left="0.25" right="0.25" top="0.75" bottom="0.75" header="0.3" footer="0.3"/>
  <pageSetup paperSize="9" scale="83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5.7109375" style="39" bestFit="1" customWidth="1"/>
    <col min="2" max="2" width="4.42578125" style="39" customWidth="1"/>
    <col min="3" max="3" width="24.28515625" style="10" customWidth="1"/>
    <col min="4" max="4" width="45.28515625" style="39" customWidth="1"/>
    <col min="5" max="5" width="9.28515625" style="39" customWidth="1"/>
    <col min="6" max="6" width="9.28515625" style="68" customWidth="1"/>
    <col min="7" max="7" width="6.28515625" style="39" customWidth="1"/>
    <col min="8" max="8" width="6.28515625" style="68" customWidth="1"/>
    <col min="9" max="9" width="6.28515625" style="39" customWidth="1"/>
    <col min="10" max="10" width="8.7109375" style="39" customWidth="1"/>
    <col min="11" max="16384" width="9.140625" style="39"/>
  </cols>
  <sheetData>
    <row r="1" spans="1:10" ht="18.75" x14ac:dyDescent="0.3">
      <c r="A1" s="80" t="s">
        <v>197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0.75" customHeight="1" x14ac:dyDescent="0.25">
      <c r="A2" s="49" t="s">
        <v>135</v>
      </c>
      <c r="B2" s="49" t="s">
        <v>136</v>
      </c>
      <c r="C2" s="49" t="s">
        <v>133</v>
      </c>
      <c r="D2" s="49" t="s">
        <v>2</v>
      </c>
      <c r="E2" s="49" t="s">
        <v>139</v>
      </c>
      <c r="F2" s="49" t="s">
        <v>189</v>
      </c>
      <c r="G2" s="49" t="s">
        <v>190</v>
      </c>
      <c r="H2" s="49" t="s">
        <v>192</v>
      </c>
      <c r="I2" s="49" t="s">
        <v>191</v>
      </c>
      <c r="J2" s="49" t="s">
        <v>0</v>
      </c>
    </row>
    <row r="3" spans="1:10" x14ac:dyDescent="0.25">
      <c r="A3" s="51">
        <v>1</v>
      </c>
      <c r="B3" s="34">
        <v>261</v>
      </c>
      <c r="C3" s="52" t="str">
        <f>VLOOKUP(B3,Riders!$A$2:$F$65,6,FALSE)</f>
        <v>Emily, ROPER</v>
      </c>
      <c r="D3" s="52" t="str">
        <f>VLOOKUP(B3,Riders!$A$2:$F$65,3,FALSE)</f>
        <v>Brisbane Camperland</v>
      </c>
      <c r="E3" s="50" t="str">
        <f>VLOOKUP(B3,Riders!$A$2:$G$153,7,FALSE)</f>
        <v>U23</v>
      </c>
      <c r="F3" s="50">
        <v>382</v>
      </c>
      <c r="G3" s="53">
        <f>IFERROR(VLOOKUP(B3,'Stge1 Points'!$B$3:$E$34,4,FALSE),0)</f>
        <v>38</v>
      </c>
      <c r="H3" s="53">
        <f>IFERROR(VLOOKUP(B3,'Stge2 Points'!$B$3:$E$32,4,FALSE),0)</f>
        <v>38</v>
      </c>
      <c r="I3" s="53">
        <f>IFERROR(VLOOKUP(B3,'Stge3 Points'!$B$3:$E$31,4,FALSE),0)</f>
        <v>80</v>
      </c>
      <c r="J3" s="54">
        <f>SUM(F3:I3)</f>
        <v>538</v>
      </c>
    </row>
    <row r="4" spans="1:10" x14ac:dyDescent="0.25">
      <c r="A4" s="51">
        <v>2</v>
      </c>
      <c r="B4" s="34">
        <v>258</v>
      </c>
      <c r="C4" s="52" t="str">
        <f>VLOOKUP(B4,Riders!$A$2:$F$65,6,FALSE)</f>
        <v>Jessica, PRATT</v>
      </c>
      <c r="D4" s="52" t="str">
        <f>VLOOKUP(B4,Riders!$A$2:$F$65,3,FALSE)</f>
        <v>Brisbane Camperland</v>
      </c>
      <c r="E4" s="50" t="str">
        <f>VLOOKUP(B4,Riders!$A$2:$G$153,7,FALSE)</f>
        <v>U23</v>
      </c>
      <c r="F4" s="50">
        <v>282</v>
      </c>
      <c r="G4" s="53">
        <f>IFERROR(VLOOKUP(B4,'Stge1 Points'!$B$3:$E$34,4,FALSE),0)</f>
        <v>60</v>
      </c>
      <c r="H4" s="53">
        <f>IFERROR(VLOOKUP(B4,'Stge2 Points'!$B$3:$E$32,4,FALSE),0)</f>
        <v>33</v>
      </c>
      <c r="I4" s="53">
        <f>IFERROR(VLOOKUP(B4,'Stge3 Points'!$B$3:$E$31,4,FALSE),0)</f>
        <v>60</v>
      </c>
      <c r="J4" s="54">
        <f>SUM(F4:I4)</f>
        <v>435</v>
      </c>
    </row>
    <row r="5" spans="1:10" x14ac:dyDescent="0.25">
      <c r="A5" s="51">
        <v>3</v>
      </c>
      <c r="B5" s="34">
        <v>226</v>
      </c>
      <c r="C5" s="52" t="str">
        <f>VLOOKUP(B5,Riders!$A$2:$F$65,6,FALSE)</f>
        <v>Kirrily, TUTT</v>
      </c>
      <c r="D5" s="52" t="str">
        <f>VLOOKUP(B5,Riders!$A$2:$F$65,3,FALSE)</f>
        <v>Data#3 Cisco p/b Scody</v>
      </c>
      <c r="E5" s="50" t="str">
        <f>VLOOKUP(B5,Riders!$A$2:$G$153,7,FALSE)</f>
        <v>Elite</v>
      </c>
      <c r="F5" s="50">
        <v>249</v>
      </c>
      <c r="G5" s="53">
        <f>IFERROR(VLOOKUP(B5,'Stge1 Points'!$B$3:$E$34,4,FALSE),0)</f>
        <v>29</v>
      </c>
      <c r="H5" s="53">
        <f>IFERROR(VLOOKUP(B5,'Stge2 Points'!$B$3:$E$32,4,FALSE),0)</f>
        <v>45</v>
      </c>
      <c r="I5" s="53">
        <f>IFERROR(VLOOKUP(B5,'Stge3 Points'!$B$3:$E$31,4,FALSE),0)</f>
        <v>50</v>
      </c>
      <c r="J5" s="54">
        <f>SUM(F5:I5)</f>
        <v>373</v>
      </c>
    </row>
    <row r="6" spans="1:10" x14ac:dyDescent="0.25">
      <c r="A6" s="51">
        <v>4</v>
      </c>
      <c r="B6" s="34">
        <v>260</v>
      </c>
      <c r="C6" s="52" t="str">
        <f>VLOOKUP(B6,Riders!$A$2:$F$65,6,FALSE)</f>
        <v>Lucy, KENNEDY</v>
      </c>
      <c r="D6" s="52" t="str">
        <f>VLOOKUP(B6,Riders!$A$2:$F$65,3,FALSE)</f>
        <v>Brisbane Camperland</v>
      </c>
      <c r="E6" s="50" t="str">
        <f>VLOOKUP(B6,Riders!$A$2:$G$153,7,FALSE)</f>
        <v>Elite</v>
      </c>
      <c r="F6" s="50">
        <v>202</v>
      </c>
      <c r="G6" s="53">
        <f>IFERROR(VLOOKUP(B6,'Stge1 Points'!$B$3:$E$34,4,FALSE),0)</f>
        <v>100</v>
      </c>
      <c r="H6" s="53">
        <f>IFERROR(VLOOKUP(B6,'Stge2 Points'!$B$3:$E$32,4,FALSE),0)</f>
        <v>19</v>
      </c>
      <c r="I6" s="53">
        <f>IFERROR(VLOOKUP(B6,'Stge3 Points'!$B$3:$E$31,4,FALSE),0)</f>
        <v>45</v>
      </c>
      <c r="J6" s="54">
        <f>SUM(F6:I6)</f>
        <v>366</v>
      </c>
    </row>
    <row r="7" spans="1:10" x14ac:dyDescent="0.25">
      <c r="A7" s="51">
        <v>5</v>
      </c>
      <c r="B7" s="30">
        <v>206</v>
      </c>
      <c r="C7" s="52" t="str">
        <f>VLOOKUP(B7,Riders!$A$2:$F$65,6,FALSE)</f>
        <v>Ruth, CORSET</v>
      </c>
      <c r="D7" s="52" t="str">
        <f>VLOOKUP(B7,Riders!$A$2:$F$65,3,FALSE)</f>
        <v>Procella Sports p/b Jumbo Interactive</v>
      </c>
      <c r="E7" s="50" t="str">
        <f>VLOOKUP(B7,Riders!$A$2:$G$153,7,FALSE)</f>
        <v>Master</v>
      </c>
      <c r="F7" s="50">
        <v>145</v>
      </c>
      <c r="G7" s="53">
        <f>IFERROR(VLOOKUP(B7,'Stge1 Points'!$B$3:$E$34,4,FALSE),0)</f>
        <v>80</v>
      </c>
      <c r="H7" s="53">
        <f>IFERROR(VLOOKUP(B7,'Stge2 Points'!$B$3:$E$32,4,FALSE),0)</f>
        <v>40</v>
      </c>
      <c r="I7" s="53">
        <f>IFERROR(VLOOKUP(B7,'Stge3 Points'!$B$3:$E$31,4,FALSE),0)</f>
        <v>100</v>
      </c>
      <c r="J7" s="54">
        <f>SUM(F7:I7)</f>
        <v>365</v>
      </c>
    </row>
    <row r="8" spans="1:10" x14ac:dyDescent="0.25">
      <c r="A8" s="51">
        <v>6</v>
      </c>
      <c r="B8" s="34">
        <v>221</v>
      </c>
      <c r="C8" s="52" t="str">
        <f>VLOOKUP(B8,Riders!$A$2:$F$65,6,FALSE)</f>
        <v>Holly, RANSON</v>
      </c>
      <c r="D8" s="52" t="str">
        <f>VLOOKUP(B8,Riders!$A$2:$F$65,3,FALSE)</f>
        <v>Koiled PetBarn A</v>
      </c>
      <c r="E8" s="50" t="str">
        <f>VLOOKUP(B8,Riders!$A$2:$G$153,7,FALSE)</f>
        <v>Elite</v>
      </c>
      <c r="F8" s="50">
        <v>205</v>
      </c>
      <c r="G8" s="53">
        <f>IFERROR(VLOOKUP(B8,'Stge1 Points'!$B$3:$E$34,4,FALSE),0)</f>
        <v>50</v>
      </c>
      <c r="H8" s="53">
        <f>IFERROR(VLOOKUP(B8,'Stge2 Points'!$B$3:$E$32,4,FALSE),0)</f>
        <v>32</v>
      </c>
      <c r="I8" s="53">
        <f>IFERROR(VLOOKUP(B8,'Stge3 Points'!$B$3:$E$31,4,FALSE),0)</f>
        <v>40</v>
      </c>
      <c r="J8" s="54">
        <f>SUM(F8:I8)</f>
        <v>327</v>
      </c>
    </row>
    <row r="9" spans="1:10" x14ac:dyDescent="0.25">
      <c r="A9" s="51">
        <v>7</v>
      </c>
      <c r="B9" s="34">
        <v>228</v>
      </c>
      <c r="C9" s="52" t="str">
        <f>VLOOKUP(B9,Riders!$A$2:$F$65,6,FALSE)</f>
        <v>Corissa, NASH</v>
      </c>
      <c r="D9" s="52" t="str">
        <f>VLOOKUP(B9,Riders!$A$2:$F$65,3,FALSE)</f>
        <v>Data#3 Cisco p/b Scody</v>
      </c>
      <c r="E9" s="50" t="str">
        <f>VLOOKUP(B9,Riders!$A$2:$G$153,7,FALSE)</f>
        <v>Master</v>
      </c>
      <c r="F9" s="50">
        <v>172</v>
      </c>
      <c r="G9" s="53">
        <f>IFERROR(VLOOKUP(B9,'Stge1 Points'!$B$3:$E$34,4,FALSE),0)</f>
        <v>42</v>
      </c>
      <c r="H9" s="53">
        <f>IFERROR(VLOOKUP(B9,'Stge2 Points'!$B$3:$E$32,4,FALSE),0)</f>
        <v>29</v>
      </c>
      <c r="I9" s="53">
        <f>IFERROR(VLOOKUP(B9,'Stge3 Points'!$B$3:$E$31,4,FALSE),0)</f>
        <v>39</v>
      </c>
      <c r="J9" s="54">
        <f>SUM(F9:I9)</f>
        <v>282</v>
      </c>
    </row>
    <row r="10" spans="1:10" x14ac:dyDescent="0.25">
      <c r="A10" s="51">
        <v>8</v>
      </c>
      <c r="B10" s="34">
        <v>214</v>
      </c>
      <c r="C10" s="52" t="str">
        <f>VLOOKUP(B10,Riders!$A$2:$F$65,6,FALSE)</f>
        <v>Carmen, BARNEY</v>
      </c>
      <c r="D10" s="52" t="str">
        <f>VLOOKUP(B10,Riders!$A$2:$F$65,3,FALSE)</f>
        <v>Galibier Partners Elite Women's Cycling Team</v>
      </c>
      <c r="E10" s="50" t="str">
        <f>VLOOKUP(B10,Riders!$A$2:$G$153,7,FALSE)</f>
        <v>Master</v>
      </c>
      <c r="F10" s="50">
        <v>174</v>
      </c>
      <c r="G10" s="53">
        <f>IFERROR(VLOOKUP(B10,'Stge1 Points'!$B$3:$E$34,4,FALSE),0)</f>
        <v>32</v>
      </c>
      <c r="H10" s="53">
        <f>IFERROR(VLOOKUP(B10,'Stge2 Points'!$B$3:$E$32,4,FALSE),0)</f>
        <v>36</v>
      </c>
      <c r="I10" s="53">
        <f>IFERROR(VLOOKUP(B10,'Stge3 Points'!$B$3:$E$31,4,FALSE),0)</f>
        <v>31</v>
      </c>
      <c r="J10" s="54">
        <f>SUM(F10:I10)</f>
        <v>273</v>
      </c>
    </row>
    <row r="11" spans="1:10" x14ac:dyDescent="0.25">
      <c r="A11" s="51">
        <v>9</v>
      </c>
      <c r="B11" s="34">
        <v>210</v>
      </c>
      <c r="C11" s="52" t="str">
        <f>VLOOKUP(B11,Riders!$A$2:$F$65,6,FALSE)</f>
        <v>Nicky, ROLLS</v>
      </c>
      <c r="D11" s="52" t="str">
        <f>VLOOKUP(B11,Riders!$A$2:$F$65,3,FALSE)</f>
        <v>Galibier Partners Elite Women's Cycling Team</v>
      </c>
      <c r="E11" s="50" t="str">
        <f>VLOOKUP(B11,Riders!$A$2:$G$153,7,FALSE)</f>
        <v>Master</v>
      </c>
      <c r="F11" s="50">
        <v>144</v>
      </c>
      <c r="G11" s="53">
        <f>IFERROR(VLOOKUP(B11,'Stge1 Points'!$B$3:$E$34,4,FALSE),0)</f>
        <v>33</v>
      </c>
      <c r="H11" s="53">
        <f>IFERROR(VLOOKUP(B11,'Stge2 Points'!$B$3:$E$32,4,FALSE),0)</f>
        <v>34</v>
      </c>
      <c r="I11" s="53">
        <f>IFERROR(VLOOKUP(B11,'Stge3 Points'!$B$3:$E$31,4,FALSE),0)</f>
        <v>42</v>
      </c>
      <c r="J11" s="54">
        <f>SUM(F11:I11)</f>
        <v>253</v>
      </c>
    </row>
    <row r="12" spans="1:10" x14ac:dyDescent="0.25">
      <c r="A12" s="51">
        <v>10</v>
      </c>
      <c r="B12" s="34">
        <v>201</v>
      </c>
      <c r="C12" s="52" t="str">
        <f>VLOOKUP(B12,Riders!$A$2:$F$65,6,FALSE)</f>
        <v>Amy, SCHRAMM</v>
      </c>
      <c r="D12" s="52" t="str">
        <f>VLOOKUP(B12,Riders!$A$2:$F$65,3,FALSE)</f>
        <v>Procella Sports p/b Jumbo Interactive</v>
      </c>
      <c r="E12" s="50" t="str">
        <f>VLOOKUP(B12,Riders!$A$2:$G$153,7,FALSE)</f>
        <v>Elite</v>
      </c>
      <c r="F12" s="50">
        <v>178</v>
      </c>
      <c r="G12" s="53">
        <f>IFERROR(VLOOKUP(B12,'Stge1 Points'!$B$3:$E$34,4,FALSE),0)</f>
        <v>20</v>
      </c>
      <c r="H12" s="53">
        <f>IFERROR(VLOOKUP(B12,'Stge2 Points'!$B$3:$E$32,4,FALSE),0)</f>
        <v>31</v>
      </c>
      <c r="I12" s="53">
        <f>IFERROR(VLOOKUP(B12,'Stge3 Points'!$B$3:$E$31,4,FALSE),0)</f>
        <v>22</v>
      </c>
      <c r="J12" s="54">
        <f>SUM(F12:I12)</f>
        <v>251</v>
      </c>
    </row>
    <row r="13" spans="1:10" x14ac:dyDescent="0.25">
      <c r="A13" s="51">
        <v>11</v>
      </c>
      <c r="B13" s="34">
        <v>236</v>
      </c>
      <c r="C13" s="52" t="str">
        <f>VLOOKUP(B13,Riders!$A$2:$F$65,6,FALSE)</f>
        <v>Simone, LONGDEN</v>
      </c>
      <c r="D13" s="52" t="str">
        <f>VLOOKUP(B13,Riders!$A$2:$F$65,3,FALSE)</f>
        <v>Koiled PetBarn B</v>
      </c>
      <c r="E13" s="50" t="str">
        <f>VLOOKUP(B13,Riders!$A$2:$G$153,7,FALSE)</f>
        <v>Elite</v>
      </c>
      <c r="F13" s="50">
        <v>166</v>
      </c>
      <c r="G13" s="53">
        <f>IFERROR(VLOOKUP(B13,'Stge1 Points'!$B$3:$E$34,4,FALSE),0)</f>
        <v>23</v>
      </c>
      <c r="H13" s="53">
        <f>IFERROR(VLOOKUP(B13,'Stge2 Points'!$B$3:$E$32,4,FALSE),0)</f>
        <v>27</v>
      </c>
      <c r="I13" s="53">
        <f>IFERROR(VLOOKUP(B13,'Stge3 Points'!$B$3:$E$31,4,FALSE),0)</f>
        <v>33</v>
      </c>
      <c r="J13" s="54">
        <f>SUM(F13:I13)</f>
        <v>249</v>
      </c>
    </row>
    <row r="14" spans="1:10" x14ac:dyDescent="0.25">
      <c r="A14" s="51">
        <v>12</v>
      </c>
      <c r="B14" s="34">
        <v>204</v>
      </c>
      <c r="C14" s="52" t="str">
        <f>VLOOKUP(B14,Riders!$A$2:$F$65,6,FALSE)</f>
        <v>Alix, EVERTON</v>
      </c>
      <c r="D14" s="52" t="str">
        <f>VLOOKUP(B14,Riders!$A$2:$F$65,3,FALSE)</f>
        <v>Procella Sports p/b Jumbo Interactive</v>
      </c>
      <c r="E14" s="50" t="str">
        <f>VLOOKUP(B14,Riders!$A$2:$G$153,7,FALSE)</f>
        <v>Elite</v>
      </c>
      <c r="F14" s="50">
        <v>154</v>
      </c>
      <c r="G14" s="53">
        <f>IFERROR(VLOOKUP(B14,'Stge1 Points'!$B$3:$E$34,4,FALSE),0)</f>
        <v>36</v>
      </c>
      <c r="H14" s="53">
        <f>IFERROR(VLOOKUP(B14,'Stge2 Points'!$B$3:$E$32,4,FALSE),0)</f>
        <v>30</v>
      </c>
      <c r="I14" s="53">
        <f>IFERROR(VLOOKUP(B14,'Stge3 Points'!$B$3:$E$31,4,FALSE),0)</f>
        <v>28</v>
      </c>
      <c r="J14" s="54">
        <f>SUM(F14:I14)</f>
        <v>248</v>
      </c>
    </row>
    <row r="15" spans="1:10" x14ac:dyDescent="0.25">
      <c r="A15" s="51">
        <v>13</v>
      </c>
      <c r="B15" s="34">
        <v>213</v>
      </c>
      <c r="C15" s="52" t="str">
        <f>VLOOKUP(B15,Riders!$A$2:$F$65,6,FALSE)</f>
        <v>Lynda, BROWN</v>
      </c>
      <c r="D15" s="52" t="str">
        <f>VLOOKUP(B15,Riders!$A$2:$F$65,3,FALSE)</f>
        <v>Galibier Partners Elite Women's Cycling Team</v>
      </c>
      <c r="E15" s="50" t="str">
        <f>VLOOKUP(B15,Riders!$A$2:$G$153,7,FALSE)</f>
        <v>Master</v>
      </c>
      <c r="F15" s="50">
        <v>153</v>
      </c>
      <c r="G15" s="53">
        <f>IFERROR(VLOOKUP(B15,'Stge1 Points'!$B$3:$E$34,4,FALSE),0)</f>
        <v>25</v>
      </c>
      <c r="H15" s="53">
        <f>IFERROR(VLOOKUP(B15,'Stge2 Points'!$B$3:$E$32,4,FALSE),0)</f>
        <v>18</v>
      </c>
      <c r="I15" s="53">
        <f>IFERROR(VLOOKUP(B15,'Stge3 Points'!$B$3:$E$31,4,FALSE),0)</f>
        <v>29</v>
      </c>
      <c r="J15" s="54">
        <f>SUM(F15:I15)</f>
        <v>225</v>
      </c>
    </row>
    <row r="16" spans="1:10" x14ac:dyDescent="0.25">
      <c r="A16" s="51">
        <v>14</v>
      </c>
      <c r="B16" s="70">
        <v>251</v>
      </c>
      <c r="C16" s="52" t="str">
        <f>VLOOKUP(B16,Riders!$A$2:$F$65,6,FALSE)</f>
        <v>Jess, LARGE</v>
      </c>
      <c r="D16" s="52" t="str">
        <f>VLOOKUP(B16,Riders!$A$2:$F$65,3,FALSE)</f>
        <v>Campos Cycling Team</v>
      </c>
      <c r="E16" s="50" t="str">
        <f>VLOOKUP(B16,Riders!$A$2:$G$153,7,FALSE)</f>
        <v>Elite</v>
      </c>
      <c r="F16" s="50">
        <v>127</v>
      </c>
      <c r="G16" s="53">
        <f>IFERROR(VLOOKUP(B16,'Stge1 Points'!$B$3:$E$34,4,FALSE),0)</f>
        <v>31</v>
      </c>
      <c r="H16" s="53">
        <f>IFERROR(VLOOKUP(B16,'Stge2 Points'!$B$3:$E$32,4,FALSE),0)</f>
        <v>25</v>
      </c>
      <c r="I16" s="53">
        <f>IFERROR(VLOOKUP(B16,'Stge3 Points'!$B$3:$E$31,4,FALSE),0)</f>
        <v>38</v>
      </c>
      <c r="J16" s="54">
        <f>SUM(F16:I16)</f>
        <v>221</v>
      </c>
    </row>
    <row r="17" spans="1:10" x14ac:dyDescent="0.25">
      <c r="A17" s="51">
        <v>15</v>
      </c>
      <c r="B17" s="34">
        <v>203</v>
      </c>
      <c r="C17" s="52" t="str">
        <f>VLOOKUP(B17,Riders!$A$2:$F$65,6,FALSE)</f>
        <v>Michaela, MURRAY</v>
      </c>
      <c r="D17" s="52" t="str">
        <f>VLOOKUP(B17,Riders!$A$2:$F$65,3,FALSE)</f>
        <v>Procella Sports p/b Jumbo Interactive</v>
      </c>
      <c r="E17" s="50" t="str">
        <f>VLOOKUP(B17,Riders!$A$2:$G$153,7,FALSE)</f>
        <v>Elite</v>
      </c>
      <c r="F17" s="50">
        <v>129</v>
      </c>
      <c r="G17" s="53">
        <f>IFERROR(VLOOKUP(B17,'Stge1 Points'!$B$3:$E$34,4,FALSE),0)</f>
        <v>28</v>
      </c>
      <c r="H17" s="53">
        <f>IFERROR(VLOOKUP(B17,'Stge2 Points'!$B$3:$E$32,4,FALSE),0)</f>
        <v>28</v>
      </c>
      <c r="I17" s="53">
        <f>IFERROR(VLOOKUP(B17,'Stge3 Points'!$B$3:$E$31,4,FALSE),0)</f>
        <v>32</v>
      </c>
      <c r="J17" s="54">
        <f>SUM(F17:I17)</f>
        <v>217</v>
      </c>
    </row>
    <row r="18" spans="1:10" x14ac:dyDescent="0.25">
      <c r="A18" s="51">
        <v>15</v>
      </c>
      <c r="B18" s="70">
        <v>220</v>
      </c>
      <c r="C18" s="52" t="str">
        <f>VLOOKUP(B18,Riders!$A$2:$F$65,6,FALSE)</f>
        <v>Catriona, NEWELL</v>
      </c>
      <c r="D18" s="52" t="str">
        <f>VLOOKUP(B18,Riders!$A$2:$F$65,3,FALSE)</f>
        <v>Koiled PetBarn A</v>
      </c>
      <c r="E18" s="50" t="str">
        <f>VLOOKUP(B18,Riders!$A$2:$G$153,7,FALSE)</f>
        <v>Master</v>
      </c>
      <c r="F18" s="50">
        <v>119</v>
      </c>
      <c r="G18" s="53">
        <f>IFERROR(VLOOKUP(B18,'Stge1 Points'!$B$3:$E$34,4,FALSE),0)</f>
        <v>37</v>
      </c>
      <c r="H18" s="53">
        <f>IFERROR(VLOOKUP(B18,'Stge2 Points'!$B$3:$E$32,4,FALSE),0)</f>
        <v>26</v>
      </c>
      <c r="I18" s="53">
        <f>IFERROR(VLOOKUP(B18,'Stge3 Points'!$B$3:$E$31,4,FALSE),0)</f>
        <v>35</v>
      </c>
      <c r="J18" s="54">
        <f>SUM(F18:I18)</f>
        <v>217</v>
      </c>
    </row>
    <row r="19" spans="1:10" x14ac:dyDescent="0.25">
      <c r="A19" s="51">
        <v>17</v>
      </c>
      <c r="B19" s="34">
        <v>212</v>
      </c>
      <c r="C19" s="52" t="str">
        <f>VLOOKUP(B19,Riders!$A$2:$F$65,6,FALSE)</f>
        <v>Melissa, OOSTENBROOK</v>
      </c>
      <c r="D19" s="52" t="str">
        <f>VLOOKUP(B19,Riders!$A$2:$F$65,3,FALSE)</f>
        <v>Galibier Partners Elite Women's Cycling Team</v>
      </c>
      <c r="E19" s="50" t="str">
        <f>VLOOKUP(B19,Riders!$A$2:$G$153,7,FALSE)</f>
        <v>Master</v>
      </c>
      <c r="F19" s="50">
        <v>207</v>
      </c>
      <c r="G19" s="53">
        <f>IFERROR(VLOOKUP(B19,'Stge1 Points'!$B$3:$E$34,4,FALSE),0)</f>
        <v>0</v>
      </c>
      <c r="H19" s="53">
        <f>IFERROR(VLOOKUP(B19,'Stge2 Points'!$B$3:$E$32,4,FALSE),0)</f>
        <v>0</v>
      </c>
      <c r="I19" s="53">
        <f>IFERROR(VLOOKUP(B19,'Stge3 Points'!$B$3:$E$31,4,FALSE),0)</f>
        <v>0</v>
      </c>
      <c r="J19" s="54">
        <f>SUM(F19:I19)</f>
        <v>207</v>
      </c>
    </row>
    <row r="20" spans="1:10" x14ac:dyDescent="0.25">
      <c r="A20" s="51">
        <v>18</v>
      </c>
      <c r="B20" s="34">
        <v>202</v>
      </c>
      <c r="C20" s="52" t="str">
        <f>VLOOKUP(B20,Riders!$A$2:$F$65,6,FALSE)</f>
        <v>Chevonne, ARROWSMITH</v>
      </c>
      <c r="D20" s="52" t="str">
        <f>VLOOKUP(B20,Riders!$A$2:$F$65,3,FALSE)</f>
        <v>Procella Sports p/b Jumbo Interactive</v>
      </c>
      <c r="E20" s="50" t="str">
        <f>VLOOKUP(B20,Riders!$A$2:$G$153,7,FALSE)</f>
        <v>Master</v>
      </c>
      <c r="F20" s="50">
        <v>135</v>
      </c>
      <c r="G20" s="53">
        <f>IFERROR(VLOOKUP(B20,'Stge1 Points'!$B$3:$E$34,4,FALSE),0)</f>
        <v>24</v>
      </c>
      <c r="H20" s="53">
        <f>IFERROR(VLOOKUP(B20,'Stge2 Points'!$B$3:$E$32,4,FALSE),0)</f>
        <v>21</v>
      </c>
      <c r="I20" s="53">
        <f>IFERROR(VLOOKUP(B20,'Stge3 Points'!$B$3:$E$31,4,FALSE),0)</f>
        <v>21</v>
      </c>
      <c r="J20" s="54">
        <f>SUM(F20:I20)</f>
        <v>201</v>
      </c>
    </row>
    <row r="21" spans="1:10" x14ac:dyDescent="0.25">
      <c r="A21" s="51">
        <v>18</v>
      </c>
      <c r="B21" s="34">
        <v>257</v>
      </c>
      <c r="C21" s="52" t="str">
        <f>VLOOKUP(B21,Riders!$A$2:$F$65,6,FALSE)</f>
        <v>Kristina, CLONAN</v>
      </c>
      <c r="D21" s="52" t="str">
        <f>VLOOKUP(B21,Riders!$A$2:$F$65,3,FALSE)</f>
        <v>Brisbane Camperland</v>
      </c>
      <c r="E21" s="50" t="str">
        <f>VLOOKUP(B21,Riders!$A$2:$G$153,7,FALSE)</f>
        <v>U23</v>
      </c>
      <c r="F21" s="50">
        <v>87</v>
      </c>
      <c r="G21" s="53">
        <f>IFERROR(VLOOKUP(B21,'Stge1 Points'!$B$3:$E$34,4,FALSE),0)</f>
        <v>30</v>
      </c>
      <c r="H21" s="53">
        <f>IFERROR(VLOOKUP(B21,'Stge2 Points'!$B$3:$E$32,4,FALSE),0)</f>
        <v>50</v>
      </c>
      <c r="I21" s="53">
        <f>IFERROR(VLOOKUP(B21,'Stge3 Points'!$B$3:$E$31,4,FALSE),0)</f>
        <v>34</v>
      </c>
      <c r="J21" s="54">
        <f>SUM(F21:I21)</f>
        <v>201</v>
      </c>
    </row>
    <row r="22" spans="1:10" x14ac:dyDescent="0.25">
      <c r="A22" s="51">
        <v>20</v>
      </c>
      <c r="B22" s="34">
        <v>243</v>
      </c>
      <c r="C22" s="52" t="str">
        <f>VLOOKUP(B22,Riders!$A$2:$F$65,6,FALSE)</f>
        <v>Anna, BECK</v>
      </c>
      <c r="D22" s="52" t="str">
        <f>VLOOKUP(B22,Riders!$A$2:$F$65,3,FALSE)</f>
        <v>Harcourts-UQCC</v>
      </c>
      <c r="E22" s="50" t="str">
        <f>VLOOKUP(B22,Riders!$A$2:$G$153,7,FALSE)</f>
        <v>Elite</v>
      </c>
      <c r="F22" s="50">
        <v>135</v>
      </c>
      <c r="G22" s="53">
        <f>IFERROR(VLOOKUP(B22,'Stge1 Points'!$B$3:$E$34,4,FALSE),0)</f>
        <v>35</v>
      </c>
      <c r="H22" s="53">
        <f>IFERROR(VLOOKUP(B22,'Stge2 Points'!$B$3:$E$32,4,FALSE),0)</f>
        <v>24</v>
      </c>
      <c r="I22" s="53">
        <f>IFERROR(VLOOKUP(B22,'Stge3 Points'!$B$3:$E$31,4,FALSE),0)</f>
        <v>0</v>
      </c>
      <c r="J22" s="54">
        <f>SUM(F22:I22)</f>
        <v>194</v>
      </c>
    </row>
    <row r="23" spans="1:10" x14ac:dyDescent="0.25">
      <c r="A23" s="51">
        <v>21</v>
      </c>
      <c r="B23" s="34">
        <v>249</v>
      </c>
      <c r="C23" s="52" t="str">
        <f>VLOOKUP(B23,Riders!$A$2:$F$65,6,FALSE)</f>
        <v>Jasmin, HURIKINO</v>
      </c>
      <c r="D23" s="52" t="str">
        <f>VLOOKUP(B23,Riders!$A$2:$F$65,3,FALSE)</f>
        <v>Campos Cycling Team</v>
      </c>
      <c r="E23" s="50" t="str">
        <f>VLOOKUP(B23,Riders!$A$2:$G$153,7,FALSE)</f>
        <v>Elite</v>
      </c>
      <c r="F23" s="50">
        <v>103</v>
      </c>
      <c r="G23" s="53">
        <f>IFERROR(VLOOKUP(B23,'Stge1 Points'!$B$3:$E$34,4,FALSE),0)</f>
        <v>34</v>
      </c>
      <c r="H23" s="53">
        <f>IFERROR(VLOOKUP(B23,'Stge2 Points'!$B$3:$E$32,4,FALSE),0)</f>
        <v>14</v>
      </c>
      <c r="I23" s="53">
        <f>IFERROR(VLOOKUP(B23,'Stge3 Points'!$B$3:$E$31,4,FALSE),0)</f>
        <v>37</v>
      </c>
      <c r="J23" s="54">
        <f>SUM(F23:I23)</f>
        <v>188</v>
      </c>
    </row>
    <row r="24" spans="1:10" x14ac:dyDescent="0.25">
      <c r="A24" s="51">
        <v>22</v>
      </c>
      <c r="B24" s="34">
        <v>227</v>
      </c>
      <c r="C24" s="52" t="str">
        <f>VLOOKUP(B24,Riders!$A$2:$F$65,6,FALSE)</f>
        <v>Julia, RUSSELL</v>
      </c>
      <c r="D24" s="52" t="str">
        <f>VLOOKUP(B24,Riders!$A$2:$F$65,3,FALSE)</f>
        <v>Data#3 Cisco p/b Scody</v>
      </c>
      <c r="E24" s="50" t="str">
        <f>VLOOKUP(B24,Riders!$A$2:$G$153,7,FALSE)</f>
        <v>Elite</v>
      </c>
      <c r="F24" s="50">
        <v>106</v>
      </c>
      <c r="G24" s="53">
        <f>IFERROR(VLOOKUP(B24,'Stge1 Points'!$B$3:$E$34,4,FALSE),0)</f>
        <v>27</v>
      </c>
      <c r="H24" s="53">
        <f>IFERROR(VLOOKUP(B24,'Stge2 Points'!$B$3:$E$32,4,FALSE),0)</f>
        <v>23</v>
      </c>
      <c r="I24" s="53">
        <f>IFERROR(VLOOKUP(B24,'Stge3 Points'!$B$3:$E$31,4,FALSE),0)</f>
        <v>30</v>
      </c>
      <c r="J24" s="54">
        <f>SUM(F24:I24)</f>
        <v>186</v>
      </c>
    </row>
    <row r="25" spans="1:10" x14ac:dyDescent="0.25">
      <c r="A25" s="51">
        <v>22</v>
      </c>
      <c r="B25" s="34">
        <v>250</v>
      </c>
      <c r="C25" s="52" t="str">
        <f>VLOOKUP(B25,Riders!$A$2:$F$65,6,FALSE)</f>
        <v>Louise, BETTS</v>
      </c>
      <c r="D25" s="52" t="str">
        <f>VLOOKUP(B25,Riders!$A$2:$F$65,3,FALSE)</f>
        <v>Campos Cycling Team</v>
      </c>
      <c r="E25" s="50" t="str">
        <f>VLOOKUP(B25,Riders!$A$2:$G$153,7,FALSE)</f>
        <v>Elite</v>
      </c>
      <c r="F25" s="50">
        <v>92</v>
      </c>
      <c r="G25" s="53">
        <f>IFERROR(VLOOKUP(B25,'Stge1 Points'!$B$3:$E$34,4,FALSE),0)</f>
        <v>45</v>
      </c>
      <c r="H25" s="53">
        <f>IFERROR(VLOOKUP(B25,'Stge2 Points'!$B$3:$E$32,4,FALSE),0)</f>
        <v>13</v>
      </c>
      <c r="I25" s="53">
        <f>IFERROR(VLOOKUP(B25,'Stge3 Points'!$B$3:$E$31,4,FALSE),0)</f>
        <v>36</v>
      </c>
      <c r="J25" s="54">
        <f>SUM(F25:I25)</f>
        <v>186</v>
      </c>
    </row>
    <row r="26" spans="1:10" x14ac:dyDescent="0.25">
      <c r="A26" s="51">
        <v>24</v>
      </c>
      <c r="B26" s="70">
        <v>247</v>
      </c>
      <c r="C26" s="52" t="str">
        <f>VLOOKUP(B26,Riders!$A$2:$F$65,6,FALSE)</f>
        <v>Megan, WILLIAMS</v>
      </c>
      <c r="D26" s="52" t="str">
        <f>VLOOKUP(B26,Riders!$A$2:$F$65,3,FALSE)</f>
        <v>Harcourts-UQCC</v>
      </c>
      <c r="E26" s="50" t="str">
        <f>VLOOKUP(B26,Riders!$A$2:$G$153,7,FALSE)</f>
        <v>U23</v>
      </c>
      <c r="F26" s="50">
        <v>96</v>
      </c>
      <c r="G26" s="53">
        <f>IFERROR(VLOOKUP(B26,'Stge1 Points'!$B$3:$E$34,4,FALSE),0)</f>
        <v>40</v>
      </c>
      <c r="H26" s="53">
        <f>IFERROR(VLOOKUP(B26,'Stge2 Points'!$B$3:$E$32,4,FALSE),0)</f>
        <v>15</v>
      </c>
      <c r="I26" s="53">
        <f>IFERROR(VLOOKUP(B26,'Stge3 Points'!$B$3:$E$31,4,FALSE),0)</f>
        <v>27</v>
      </c>
      <c r="J26" s="54">
        <f>SUM(F26:I26)</f>
        <v>178</v>
      </c>
    </row>
    <row r="27" spans="1:10" x14ac:dyDescent="0.25">
      <c r="A27" s="51">
        <v>25</v>
      </c>
      <c r="B27" s="34">
        <v>225</v>
      </c>
      <c r="C27" s="52" t="str">
        <f>VLOOKUP(B27,Riders!$A$2:$F$65,6,FALSE)</f>
        <v>Dyane, HANNAN</v>
      </c>
      <c r="D27" s="52" t="str">
        <f>VLOOKUP(B27,Riders!$A$2:$F$65,3,FALSE)</f>
        <v>Data#3 Cisco p/b Scody</v>
      </c>
      <c r="E27" s="50" t="str">
        <f>VLOOKUP(B27,Riders!$A$2:$G$153,7,FALSE)</f>
        <v>Master</v>
      </c>
      <c r="F27" s="50">
        <v>103</v>
      </c>
      <c r="G27" s="53">
        <f>IFERROR(VLOOKUP(B27,'Stge1 Points'!$B$3:$E$34,4,FALSE),0)</f>
        <v>22</v>
      </c>
      <c r="H27" s="53">
        <f>IFERROR(VLOOKUP(B27,'Stge2 Points'!$B$3:$E$32,4,FALSE),0)</f>
        <v>22</v>
      </c>
      <c r="I27" s="53">
        <f>IFERROR(VLOOKUP(B27,'Stge3 Points'!$B$3:$E$31,4,FALSE),0)</f>
        <v>26</v>
      </c>
      <c r="J27" s="54">
        <f>SUM(F27:I27)</f>
        <v>173</v>
      </c>
    </row>
    <row r="28" spans="1:10" x14ac:dyDescent="0.25">
      <c r="A28" s="51">
        <v>26</v>
      </c>
      <c r="B28" s="34">
        <v>229</v>
      </c>
      <c r="C28" s="52" t="str">
        <f>VLOOKUP(B28,Riders!$A$2:$F$65,6,FALSE)</f>
        <v>Jane, WALKER</v>
      </c>
      <c r="D28" s="52" t="str">
        <f>VLOOKUP(B28,Riders!$A$2:$F$65,3,FALSE)</f>
        <v>Data#3 Cisco p/b Scody</v>
      </c>
      <c r="E28" s="50" t="str">
        <f>VLOOKUP(B28,Riders!$A$2:$G$153,7,FALSE)</f>
        <v>Master</v>
      </c>
      <c r="F28" s="50">
        <v>157</v>
      </c>
      <c r="G28" s="53">
        <f>IFERROR(VLOOKUP(B28,'Stge1 Points'!$B$3:$E$34,4,FALSE),0)</f>
        <v>0</v>
      </c>
      <c r="H28" s="53">
        <f>IFERROR(VLOOKUP(B28,'Stge2 Points'!$B$3:$E$32,4,FALSE),0)</f>
        <v>0</v>
      </c>
      <c r="I28" s="53">
        <f>IFERROR(VLOOKUP(B28,'Stge3 Points'!$B$3:$E$31,4,FALSE),0)</f>
        <v>0</v>
      </c>
      <c r="J28" s="54">
        <f>SUM(F28:I28)</f>
        <v>157</v>
      </c>
    </row>
    <row r="29" spans="1:10" x14ac:dyDescent="0.25">
      <c r="A29" s="51">
        <v>27</v>
      </c>
      <c r="B29" s="30">
        <v>238</v>
      </c>
      <c r="C29" s="52" t="str">
        <f>VLOOKUP(B29,Riders!$A$2:$F$65,6,FALSE)</f>
        <v>Bree, PLAYEL</v>
      </c>
      <c r="D29" s="52" t="str">
        <f>VLOOKUP(B29,Riders!$A$2:$F$65,3,FALSE)</f>
        <v>Koiled PetBarn B</v>
      </c>
      <c r="E29" s="50" t="str">
        <f>VLOOKUP(B29,Riders!$A$2:$G$153,7,FALSE)</f>
        <v>Elite</v>
      </c>
      <c r="F29" s="50">
        <v>93</v>
      </c>
      <c r="G29" s="53">
        <f>IFERROR(VLOOKUP(B29,'Stge1 Points'!$B$3:$E$34,4,FALSE),0)</f>
        <v>21</v>
      </c>
      <c r="H29" s="53">
        <f>IFERROR(VLOOKUP(B29,'Stge2 Points'!$B$3:$E$32,4,FALSE),0)</f>
        <v>16</v>
      </c>
      <c r="I29" s="53">
        <f>IFERROR(VLOOKUP(B29,'Stge3 Points'!$B$3:$E$31,4,FALSE),0)</f>
        <v>24</v>
      </c>
      <c r="J29" s="54">
        <f>SUM(F29:I29)</f>
        <v>154</v>
      </c>
    </row>
    <row r="30" spans="1:10" x14ac:dyDescent="0.25">
      <c r="A30" s="51">
        <v>28</v>
      </c>
      <c r="B30" s="34">
        <v>259</v>
      </c>
      <c r="C30" s="52" t="str">
        <f>VLOOKUP(B30,Riders!$A$2:$F$65,6,FALSE)</f>
        <v>Jaime, GUNNING</v>
      </c>
      <c r="D30" s="52" t="str">
        <f>VLOOKUP(B30,Riders!$A$2:$F$65,3,FALSE)</f>
        <v>Brisbane Camperland</v>
      </c>
      <c r="E30" s="50" t="str">
        <f>VLOOKUP(B30,Riders!$A$2:$G$153,7,FALSE)</f>
        <v>U23</v>
      </c>
      <c r="F30" s="50">
        <v>149</v>
      </c>
      <c r="G30" s="53">
        <f>IFERROR(VLOOKUP(B30,'Stge1 Points'!$B$3:$E$34,4,FALSE),0)</f>
        <v>0</v>
      </c>
      <c r="H30" s="53">
        <f>IFERROR(VLOOKUP(B30,'Stge2 Points'!$B$3:$E$32,4,FALSE),0)</f>
        <v>0</v>
      </c>
      <c r="I30" s="53">
        <f>IFERROR(VLOOKUP(B30,'Stge3 Points'!$B$3:$E$31,4,FALSE),0)</f>
        <v>0</v>
      </c>
      <c r="J30" s="54">
        <f>SUM(F30:I30)</f>
        <v>149</v>
      </c>
    </row>
    <row r="31" spans="1:10" x14ac:dyDescent="0.25">
      <c r="A31" s="51">
        <v>29</v>
      </c>
      <c r="B31" s="34">
        <v>219</v>
      </c>
      <c r="C31" s="52" t="str">
        <f>VLOOKUP(B31,Riders!$A$2:$F$65,6,FALSE)</f>
        <v>Faye, GOODYEAR</v>
      </c>
      <c r="D31" s="52" t="str">
        <f>VLOOKUP(B31,Riders!$A$2:$F$65,3,FALSE)</f>
        <v>Koiled PetBarn A</v>
      </c>
      <c r="E31" s="50" t="str">
        <f>VLOOKUP(B31,Riders!$A$2:$G$153,7,FALSE)</f>
        <v>Master</v>
      </c>
      <c r="F31" s="50">
        <v>145</v>
      </c>
      <c r="G31" s="53">
        <f>IFERROR(VLOOKUP(B31,'Stge1 Points'!$B$3:$E$34,4,FALSE),0)</f>
        <v>0</v>
      </c>
      <c r="H31" s="53">
        <f>IFERROR(VLOOKUP(B31,'Stge2 Points'!$B$3:$E$32,4,FALSE),0)</f>
        <v>0</v>
      </c>
      <c r="I31" s="53">
        <f>IFERROR(VLOOKUP(B31,'Stge3 Points'!$B$3:$E$31,4,FALSE),0)</f>
        <v>0</v>
      </c>
      <c r="J31" s="54">
        <f>SUM(F31:I31)</f>
        <v>145</v>
      </c>
    </row>
    <row r="32" spans="1:10" x14ac:dyDescent="0.25">
      <c r="A32" s="51">
        <v>30</v>
      </c>
      <c r="B32" s="34">
        <v>252</v>
      </c>
      <c r="C32" s="52" t="str">
        <f>VLOOKUP(B32,Riders!$A$2:$F$65,6,FALSE)</f>
        <v>Hannah, TOHILL</v>
      </c>
      <c r="D32" s="52" t="str">
        <f>VLOOKUP(B32,Riders!$A$2:$F$65,3,FALSE)</f>
        <v>Campos Cycling Team</v>
      </c>
      <c r="E32" s="50" t="str">
        <f>VLOOKUP(B32,Riders!$A$2:$G$153,7,FALSE)</f>
        <v>Elite</v>
      </c>
      <c r="F32" s="50">
        <v>124</v>
      </c>
      <c r="G32" s="53">
        <f>IFERROR(VLOOKUP(B32,'Stge1 Points'!$B$3:$E$34,4,FALSE),0)</f>
        <v>0</v>
      </c>
      <c r="H32" s="53">
        <f>IFERROR(VLOOKUP(B32,'Stge2 Points'!$B$3:$E$32,4,FALSE),0)</f>
        <v>0</v>
      </c>
      <c r="I32" s="53">
        <f>IFERROR(VLOOKUP(B32,'Stge3 Points'!$B$3:$E$31,4,FALSE),0)</f>
        <v>0</v>
      </c>
      <c r="J32" s="54">
        <f>SUM(F32:I32)</f>
        <v>124</v>
      </c>
    </row>
    <row r="33" spans="1:10" x14ac:dyDescent="0.25">
      <c r="A33" s="51">
        <v>31</v>
      </c>
      <c r="B33" s="34">
        <v>222</v>
      </c>
      <c r="C33" s="52" t="str">
        <f>VLOOKUP(B33,Riders!$A$2:$F$65,6,FALSE)</f>
        <v>Brooke, SHEPPEARD</v>
      </c>
      <c r="D33" s="52" t="str">
        <f>VLOOKUP(B33,Riders!$A$2:$F$65,3,FALSE)</f>
        <v>Koiled PetBarn A</v>
      </c>
      <c r="E33" s="50" t="str">
        <f>VLOOKUP(B33,Riders!$A$2:$G$153,7,FALSE)</f>
        <v>Master</v>
      </c>
      <c r="F33" s="50">
        <v>119</v>
      </c>
      <c r="G33" s="53">
        <f>IFERROR(VLOOKUP(B33,'Stge1 Points'!$B$3:$E$34,4,FALSE),0)</f>
        <v>0</v>
      </c>
      <c r="H33" s="53">
        <f>IFERROR(VLOOKUP(B33,'Stge2 Points'!$B$3:$E$32,4,FALSE),0)</f>
        <v>0</v>
      </c>
      <c r="I33" s="53">
        <f>IFERROR(VLOOKUP(B33,'Stge3 Points'!$B$3:$E$31,4,FALSE),0)</f>
        <v>0</v>
      </c>
      <c r="J33" s="54">
        <f>SUM(F33:I33)</f>
        <v>119</v>
      </c>
    </row>
    <row r="34" spans="1:10" x14ac:dyDescent="0.25">
      <c r="A34" s="51">
        <v>32</v>
      </c>
      <c r="B34" s="34">
        <v>209</v>
      </c>
      <c r="C34" s="52" t="str">
        <f>VLOOKUP(B34,Riders!$A$2:$F$65,6,FALSE)</f>
        <v>Louise, YOUNG</v>
      </c>
      <c r="D34" s="52" t="str">
        <f>VLOOKUP(B34,Riders!$A$2:$F$65,3,FALSE)</f>
        <v>Galibier Partners Elite Women's Cycling Team</v>
      </c>
      <c r="E34" s="50" t="str">
        <f>VLOOKUP(B34,Riders!$A$2:$G$153,7,FALSE)</f>
        <v>Elite</v>
      </c>
      <c r="F34" s="50">
        <v>90</v>
      </c>
      <c r="G34" s="53">
        <f>IFERROR(VLOOKUP(B34,'Stge1 Points'!$B$3:$E$34,4,FALSE),0)</f>
        <v>0</v>
      </c>
      <c r="H34" s="53">
        <f>IFERROR(VLOOKUP(B34,'Stge2 Points'!$B$3:$E$32,4,FALSE),0)</f>
        <v>0</v>
      </c>
      <c r="I34" s="53">
        <f>IFERROR(VLOOKUP(B34,'Stge3 Points'!$B$3:$E$31,4,FALSE),0)</f>
        <v>0</v>
      </c>
      <c r="J34" s="54">
        <f>SUM(F34:I34)</f>
        <v>90</v>
      </c>
    </row>
    <row r="35" spans="1:10" x14ac:dyDescent="0.25">
      <c r="A35" s="51">
        <v>33</v>
      </c>
      <c r="B35" s="34">
        <v>244</v>
      </c>
      <c r="C35" s="52" t="str">
        <f>VLOOKUP(B35,Riders!$A$2:$F$65,6,FALSE)</f>
        <v>Melanie, PARKER</v>
      </c>
      <c r="D35" s="52" t="str">
        <f>VLOOKUP(B35,Riders!$A$2:$F$65,3,FALSE)</f>
        <v>Harcourts-UQCC</v>
      </c>
      <c r="E35" s="50" t="str">
        <f>VLOOKUP(B35,Riders!$A$2:$G$153,7,FALSE)</f>
        <v>U23</v>
      </c>
      <c r="F35" s="50">
        <v>38</v>
      </c>
      <c r="G35" s="53">
        <f>IFERROR(VLOOKUP(B35,'Stge1 Points'!$B$3:$E$34,4,FALSE),0)</f>
        <v>19</v>
      </c>
      <c r="H35" s="53">
        <f>IFERROR(VLOOKUP(B35,'Stge2 Points'!$B$3:$E$32,4,FALSE),0)</f>
        <v>12</v>
      </c>
      <c r="I35" s="53">
        <f>IFERROR(VLOOKUP(B35,'Stge3 Points'!$B$3:$E$31,4,FALSE),0)</f>
        <v>20</v>
      </c>
      <c r="J35" s="54">
        <f>SUM(F35:I35)</f>
        <v>89</v>
      </c>
    </row>
    <row r="36" spans="1:10" x14ac:dyDescent="0.25">
      <c r="A36" s="51">
        <v>33</v>
      </c>
      <c r="B36" s="34">
        <v>218</v>
      </c>
      <c r="C36" s="52" t="str">
        <f>VLOOKUP(B36,Riders!$A$2:$F$65,6,FALSE)</f>
        <v>Natalie, LANGER</v>
      </c>
      <c r="D36" s="52" t="str">
        <f>VLOOKUP(B36,Riders!$A$2:$F$65,3,FALSE)</f>
        <v>Koiled PetBarn A</v>
      </c>
      <c r="E36" s="50" t="str">
        <f>VLOOKUP(B36,Riders!$A$2:$G$153,7,FALSE)</f>
        <v>Master</v>
      </c>
      <c r="F36" s="50">
        <v>20</v>
      </c>
      <c r="G36" s="53">
        <f>IFERROR(VLOOKUP(B36,'Stge1 Points'!$B$3:$E$34,4,FALSE),0)</f>
        <v>26</v>
      </c>
      <c r="H36" s="53">
        <f>IFERROR(VLOOKUP(B36,'Stge2 Points'!$B$3:$E$32,4,FALSE),0)</f>
        <v>20</v>
      </c>
      <c r="I36" s="53">
        <f>IFERROR(VLOOKUP(B36,'Stge3 Points'!$B$3:$E$31,4,FALSE),0)</f>
        <v>23</v>
      </c>
      <c r="J36" s="54">
        <f>SUM(F36:I36)</f>
        <v>89</v>
      </c>
    </row>
    <row r="37" spans="1:10" x14ac:dyDescent="0.25">
      <c r="A37" s="51">
        <v>35</v>
      </c>
      <c r="B37" s="34">
        <v>233</v>
      </c>
      <c r="C37" s="52" t="str">
        <f>VLOOKUP(B37,Riders!$A$2:$F$65,6,FALSE)</f>
        <v>Vickie, BURR</v>
      </c>
      <c r="D37" s="52" t="str">
        <f>VLOOKUP(B37,Riders!$A$2:$F$65,3,FALSE)</f>
        <v>Koiled PetBarn B</v>
      </c>
      <c r="E37" s="50" t="str">
        <f>VLOOKUP(B37,Riders!$A$2:$G$153,7,FALSE)</f>
        <v>Master</v>
      </c>
      <c r="F37" s="50">
        <v>87</v>
      </c>
      <c r="G37" s="53">
        <f>IFERROR(VLOOKUP(B37,'Stge1 Points'!$B$3:$E$34,4,FALSE),0)</f>
        <v>0</v>
      </c>
      <c r="H37" s="53">
        <f>IFERROR(VLOOKUP(B37,'Stge2 Points'!$B$3:$E$32,4,FALSE),0)</f>
        <v>0</v>
      </c>
      <c r="I37" s="53">
        <f>IFERROR(VLOOKUP(B37,'Stge3 Points'!$B$3:$E$31,4,FALSE),0)</f>
        <v>0</v>
      </c>
      <c r="J37" s="54">
        <f>SUM(F37:I37)</f>
        <v>87</v>
      </c>
    </row>
    <row r="38" spans="1:10" x14ac:dyDescent="0.25">
      <c r="A38" s="51">
        <v>36</v>
      </c>
      <c r="B38" s="34">
        <v>241</v>
      </c>
      <c r="C38" s="52" t="str">
        <f>VLOOKUP(B38,Riders!$A$2:$F$65,6,FALSE)</f>
        <v>Jahna, OWEN</v>
      </c>
      <c r="D38" s="52" t="str">
        <f>VLOOKUP(B38,Riders!$A$2:$F$65,3,FALSE)</f>
        <v>Harcourts-UQCC</v>
      </c>
      <c r="E38" s="50" t="str">
        <f>VLOOKUP(B38,Riders!$A$2:$G$153,7,FALSE)</f>
        <v>Elite</v>
      </c>
      <c r="F38" s="50">
        <v>86</v>
      </c>
      <c r="G38" s="53">
        <f>IFERROR(VLOOKUP(B38,'Stge1 Points'!$B$3:$E$34,4,FALSE),0)</f>
        <v>0</v>
      </c>
      <c r="H38" s="53">
        <f>IFERROR(VLOOKUP(B38,'Stge2 Points'!$B$3:$E$32,4,FALSE),0)</f>
        <v>0</v>
      </c>
      <c r="I38" s="53">
        <f>IFERROR(VLOOKUP(B38,'Stge3 Points'!$B$3:$E$31,4,FALSE),0)</f>
        <v>0</v>
      </c>
      <c r="J38" s="54">
        <f>SUM(F38:I38)</f>
        <v>86</v>
      </c>
    </row>
    <row r="39" spans="1:10" x14ac:dyDescent="0.25">
      <c r="A39" s="51">
        <v>37</v>
      </c>
      <c r="B39" s="30">
        <v>242</v>
      </c>
      <c r="C39" s="52" t="str">
        <f>VLOOKUP(B39,Riders!$A$2:$F$65,6,FALSE)</f>
        <v>Imogen, SMITH</v>
      </c>
      <c r="D39" s="52" t="str">
        <f>VLOOKUP(B39,Riders!$A$2:$F$65,3,FALSE)</f>
        <v>Harcourts-UQCC</v>
      </c>
      <c r="E39" s="50" t="str">
        <f>VLOOKUP(B39,Riders!$A$2:$G$153,7,FALSE)</f>
        <v>Elite</v>
      </c>
      <c r="F39" s="50">
        <v>0</v>
      </c>
      <c r="G39" s="53">
        <f>IFERROR(VLOOKUP(B39,'Stge1 Points'!$B$3:$E$34,4,FALSE),0)</f>
        <v>39</v>
      </c>
      <c r="H39" s="53">
        <f>IFERROR(VLOOKUP(B39,'Stge2 Points'!$B$3:$E$32,4,FALSE),0)</f>
        <v>17</v>
      </c>
      <c r="I39" s="53">
        <f>IFERROR(VLOOKUP(B39,'Stge3 Points'!$B$3:$E$31,4,FALSE),0)</f>
        <v>25</v>
      </c>
      <c r="J39" s="54">
        <f>SUM(F39:I39)</f>
        <v>81</v>
      </c>
    </row>
    <row r="40" spans="1:10" x14ac:dyDescent="0.25">
      <c r="A40" s="51">
        <v>38</v>
      </c>
      <c r="B40" s="30">
        <v>253</v>
      </c>
      <c r="C40" s="52" t="str">
        <f>VLOOKUP(B40,Riders!$A$2:$F$65,6,FALSE)</f>
        <v>Amanda, HETHERINGTON</v>
      </c>
      <c r="D40" s="52" t="str">
        <f>VLOOKUP(B40,Riders!$A$2:$F$65,3,FALSE)</f>
        <v>Campos Cycling Team</v>
      </c>
      <c r="E40" s="50" t="str">
        <f>VLOOKUP(B40,Riders!$A$2:$G$153,7,FALSE)</f>
        <v>Master</v>
      </c>
      <c r="F40" s="50">
        <v>72</v>
      </c>
      <c r="G40" s="53">
        <f>IFERROR(VLOOKUP(B40,'Stge1 Points'!$B$3:$E$34,4,FALSE),0)</f>
        <v>0</v>
      </c>
      <c r="H40" s="53">
        <f>IFERROR(VLOOKUP(B40,'Stge2 Points'!$B$3:$E$32,4,FALSE),0)</f>
        <v>0</v>
      </c>
      <c r="I40" s="53">
        <f>IFERROR(VLOOKUP(B40,'Stge3 Points'!$B$3:$E$31,4,FALSE),0)</f>
        <v>0</v>
      </c>
      <c r="J40" s="54">
        <f>SUM(F40:I40)</f>
        <v>72</v>
      </c>
    </row>
    <row r="41" spans="1:10" x14ac:dyDescent="0.25">
      <c r="A41" s="51">
        <v>39</v>
      </c>
      <c r="B41" s="69">
        <v>205</v>
      </c>
      <c r="C41" s="52" t="str">
        <f>VLOOKUP(B41,Riders!$A$2:$F$65,6,FALSE)</f>
        <v>Amy, CUNDY</v>
      </c>
      <c r="D41" s="52" t="str">
        <f>VLOOKUP(B41,Riders!$A$2:$F$65,3,FALSE)</f>
        <v>Procella Sports p/b Jumbo Interactive</v>
      </c>
      <c r="E41" s="50" t="str">
        <f>VLOOKUP(B41,Riders!$A$2:$G$153,7,FALSE)</f>
        <v>U23</v>
      </c>
      <c r="F41" s="50">
        <v>52</v>
      </c>
      <c r="G41" s="53">
        <f>IFERROR(VLOOKUP(B41,'Stge1 Points'!$B$3:$E$34,4,FALSE),0)</f>
        <v>0</v>
      </c>
      <c r="H41" s="53">
        <f>IFERROR(VLOOKUP(B41,'Stge2 Points'!$B$3:$E$32,4,FALSE),0)</f>
        <v>0</v>
      </c>
      <c r="I41" s="53">
        <f>IFERROR(VLOOKUP(B41,'Stge3 Points'!$B$3:$E$31,4,FALSE),0)</f>
        <v>0</v>
      </c>
      <c r="J41" s="54">
        <f>SUM(F41:I41)</f>
        <v>52</v>
      </c>
    </row>
    <row r="42" spans="1:10" x14ac:dyDescent="0.25">
      <c r="A42" s="51">
        <v>40</v>
      </c>
      <c r="B42" s="72">
        <v>217</v>
      </c>
      <c r="C42" s="52" t="str">
        <f>VLOOKUP(B42,Riders!$A$2:$F$65,6,FALSE)</f>
        <v>Rachel, EDWARDS</v>
      </c>
      <c r="D42" s="52" t="str">
        <f>VLOOKUP(B42,Riders!$A$2:$F$65,3,FALSE)</f>
        <v>Koiled PetBarn A</v>
      </c>
      <c r="E42" s="50" t="str">
        <f>VLOOKUP(B42,Riders!$A$2:$G$153,7,FALSE)</f>
        <v>Master</v>
      </c>
      <c r="F42" s="50">
        <v>43</v>
      </c>
      <c r="G42" s="53">
        <f>IFERROR(VLOOKUP(B42,'Stge1 Points'!$B$3:$E$34,4,FALSE),0)</f>
        <v>0</v>
      </c>
      <c r="H42" s="53">
        <f>IFERROR(VLOOKUP(B42,'Stge2 Points'!$B$3:$E$32,4,FALSE),0)</f>
        <v>0</v>
      </c>
      <c r="I42" s="53">
        <f>IFERROR(VLOOKUP(B42,'Stge3 Points'!$B$3:$E$31,4,FALSE),0)</f>
        <v>0</v>
      </c>
      <c r="J42" s="54">
        <f>SUM(F42:I42)</f>
        <v>43</v>
      </c>
    </row>
    <row r="43" spans="1:10" x14ac:dyDescent="0.25">
      <c r="A43" s="51">
        <v>41</v>
      </c>
      <c r="B43" s="72">
        <v>248</v>
      </c>
      <c r="C43" s="52" t="str">
        <f>VLOOKUP(B43,Riders!$A$2:$F$65,6,FALSE)</f>
        <v>Jessica, TOGHILL</v>
      </c>
      <c r="D43" s="52" t="str">
        <f>VLOOKUP(B43,Riders!$A$2:$F$65,3,FALSE)</f>
        <v>Harcourts-UQCC</v>
      </c>
      <c r="E43" s="50" t="str">
        <f>VLOOKUP(B43,Riders!$A$2:$G$153,7,FALSE)</f>
        <v>Master</v>
      </c>
      <c r="F43" s="50">
        <v>39</v>
      </c>
      <c r="G43" s="53">
        <f>IFERROR(VLOOKUP(B43,'Stge1 Points'!$B$3:$E$34,4,FALSE),0)</f>
        <v>0</v>
      </c>
      <c r="H43" s="53">
        <f>IFERROR(VLOOKUP(B43,'Stge2 Points'!$B$3:$E$32,4,FALSE),0)</f>
        <v>0</v>
      </c>
      <c r="I43" s="53">
        <f>IFERROR(VLOOKUP(B43,'Stge3 Points'!$B$3:$E$31,4,FALSE),0)</f>
        <v>0</v>
      </c>
      <c r="J43" s="54">
        <f>SUM(F43:I43)</f>
        <v>39</v>
      </c>
    </row>
    <row r="44" spans="1:10" s="68" customFormat="1" x14ac:dyDescent="0.25">
      <c r="A44" s="51">
        <v>42</v>
      </c>
      <c r="B44" s="71">
        <v>254</v>
      </c>
      <c r="C44" s="52" t="str">
        <f>VLOOKUP(B44,Riders!$A$2:$F$65,6,FALSE)</f>
        <v>Saskia, DECKERS</v>
      </c>
      <c r="D44" s="52" t="str">
        <f>VLOOKUP(B44,Riders!$A$2:$F$65,3,FALSE)</f>
        <v>Campos Cycling Team</v>
      </c>
      <c r="E44" s="50" t="str">
        <f>VLOOKUP(B44,Riders!$A$2:$G$153,7,FALSE)</f>
        <v>Master</v>
      </c>
      <c r="F44" s="50">
        <v>30</v>
      </c>
      <c r="G44" s="53">
        <f>IFERROR(VLOOKUP(B44,'Stge1 Points'!$B$3:$E$34,4,FALSE),0)</f>
        <v>0</v>
      </c>
      <c r="H44" s="53">
        <f>IFERROR(VLOOKUP(B44,'Stge2 Points'!$B$3:$E$32,4,FALSE),0)</f>
        <v>0</v>
      </c>
      <c r="I44" s="53">
        <f>IFERROR(VLOOKUP(B44,'Stge3 Points'!$B$3:$E$31,4,FALSE),0)</f>
        <v>0</v>
      </c>
      <c r="J44" s="54">
        <f>SUM(F44:I44)</f>
        <v>30</v>
      </c>
    </row>
    <row r="45" spans="1:10" s="68" customFormat="1" x14ac:dyDescent="0.25">
      <c r="A45" s="51">
        <v>43</v>
      </c>
      <c r="B45" s="71">
        <v>224</v>
      </c>
      <c r="C45" s="52" t="str">
        <f>VLOOKUP(B45,Riders!$A$2:$F$65,6,FALSE)</f>
        <v>Lucy, BARKER</v>
      </c>
      <c r="D45" s="52" t="str">
        <f>VLOOKUP(B45,Riders!$A$2:$F$65,3,FALSE)</f>
        <v>Koiled PetBarn A</v>
      </c>
      <c r="E45" s="50" t="str">
        <f>VLOOKUP(B45,Riders!$A$2:$G$153,7,FALSE)</f>
        <v>Master</v>
      </c>
      <c r="F45" s="50">
        <v>28</v>
      </c>
      <c r="G45" s="53">
        <f>IFERROR(VLOOKUP(B45,'Stge1 Points'!$B$3:$E$34,4,FALSE),0)</f>
        <v>0</v>
      </c>
      <c r="H45" s="53">
        <f>IFERROR(VLOOKUP(B45,'Stge2 Points'!$B$3:$E$32,4,FALSE),0)</f>
        <v>0</v>
      </c>
      <c r="I45" s="53">
        <f>IFERROR(VLOOKUP(B45,'Stge3 Points'!$B$3:$E$31,4,FALSE),0)</f>
        <v>0</v>
      </c>
      <c r="J45" s="54">
        <f>SUM(F45:I45)</f>
        <v>28</v>
      </c>
    </row>
    <row r="46" spans="1:10" s="68" customFormat="1" x14ac:dyDescent="0.25">
      <c r="A46" s="51">
        <v>44</v>
      </c>
      <c r="B46" s="72">
        <v>237</v>
      </c>
      <c r="C46" s="52" t="str">
        <f>VLOOKUP(B46,Riders!$A$2:$F$65,6,FALSE)</f>
        <v>Simone, KENDRICK</v>
      </c>
      <c r="D46" s="52" t="str">
        <f>VLOOKUP(B46,Riders!$A$2:$F$65,3,FALSE)</f>
        <v>Koiled PetBarn B</v>
      </c>
      <c r="E46" s="50" t="str">
        <f>VLOOKUP(B46,Riders!$A$2:$G$153,7,FALSE)</f>
        <v>Master</v>
      </c>
      <c r="F46" s="50">
        <v>21</v>
      </c>
      <c r="G46" s="53">
        <f>IFERROR(VLOOKUP(B46,'Stge1 Points'!$B$3:$E$34,4,FALSE),0)</f>
        <v>0</v>
      </c>
      <c r="H46" s="53">
        <f>IFERROR(VLOOKUP(B46,'Stge2 Points'!$B$3:$E$32,4,FALSE),0)</f>
        <v>0</v>
      </c>
      <c r="I46" s="53">
        <f>IFERROR(VLOOKUP(B46,'Stge3 Points'!$B$3:$E$31,4,FALSE),0)</f>
        <v>0</v>
      </c>
      <c r="J46" s="54">
        <f>SUM(F46:I46)</f>
        <v>21</v>
      </c>
    </row>
    <row r="47" spans="1:10" x14ac:dyDescent="0.25">
      <c r="A47" s="51">
        <v>45</v>
      </c>
      <c r="B47" s="69">
        <v>245</v>
      </c>
      <c r="C47" s="52" t="str">
        <f>VLOOKUP(B47,Riders!$A$2:$F$65,6,FALSE)</f>
        <v>Fabiana, PELLIN</v>
      </c>
      <c r="D47" s="52" t="str">
        <f>VLOOKUP(B47,Riders!$A$2:$F$65,3,FALSE)</f>
        <v>Harcourts-UQCC</v>
      </c>
      <c r="E47" s="50" t="str">
        <f>VLOOKUP(B47,Riders!$A$2:$G$153,7,FALSE)</f>
        <v>Elite</v>
      </c>
      <c r="F47" s="50">
        <v>19</v>
      </c>
      <c r="G47" s="53">
        <f>IFERROR(VLOOKUP(B47,'Stge1 Points'!$B$3:$E$34,4,FALSE),0)</f>
        <v>0</v>
      </c>
      <c r="H47" s="53">
        <f>IFERROR(VLOOKUP(B47,'Stge2 Points'!$B$3:$E$32,4,FALSE),0)</f>
        <v>0</v>
      </c>
      <c r="I47" s="53">
        <f>IFERROR(VLOOKUP(B47,'Stge3 Points'!$B$3:$E$31,4,FALSE),0)</f>
        <v>0</v>
      </c>
      <c r="J47" s="54">
        <f>SUM(F47:I47)</f>
        <v>19</v>
      </c>
    </row>
    <row r="48" spans="1:10" s="68" customFormat="1" x14ac:dyDescent="0.25">
      <c r="A48" s="51">
        <v>46</v>
      </c>
      <c r="B48" s="71">
        <v>235</v>
      </c>
      <c r="C48" s="52" t="str">
        <f>VLOOKUP(B48,Riders!$A$2:$F$65,6,FALSE)</f>
        <v>Kylie, BAKER</v>
      </c>
      <c r="D48" s="52" t="str">
        <f>VLOOKUP(B48,Riders!$A$2:$F$65,3,FALSE)</f>
        <v>Koiled PetBarn B</v>
      </c>
      <c r="E48" s="50" t="str">
        <f>VLOOKUP(B48,Riders!$A$2:$G$153,7,FALSE)</f>
        <v>Master</v>
      </c>
      <c r="F48" s="50">
        <v>0</v>
      </c>
      <c r="G48" s="53">
        <f>IFERROR(VLOOKUP(B48,'Stge1 Points'!$B$3:$E$34,4,FALSE),0)</f>
        <v>18</v>
      </c>
      <c r="H48" s="53">
        <f>IFERROR(VLOOKUP(B48,'Stge2 Points'!$B$3:$E$32,4,FALSE),0)</f>
        <v>0</v>
      </c>
      <c r="I48" s="53">
        <f>IFERROR(VLOOKUP(B48,'Stge3 Points'!$B$3:$E$31,4,FALSE),0)</f>
        <v>0</v>
      </c>
      <c r="J48" s="54">
        <f>SUM(F48:I48)</f>
        <v>18</v>
      </c>
    </row>
    <row r="49" spans="1:10" x14ac:dyDescent="0.25">
      <c r="A49" s="51">
        <v>47</v>
      </c>
      <c r="B49" s="71">
        <v>234</v>
      </c>
      <c r="C49" s="52" t="str">
        <f>VLOOKUP(B49,Riders!$A$2:$F$65,6,FALSE)</f>
        <v>Patricia, GULEY</v>
      </c>
      <c r="D49" s="52" t="str">
        <f>VLOOKUP(B49,Riders!$A$2:$F$65,3,FALSE)</f>
        <v>Koiled PetBarn B</v>
      </c>
      <c r="E49" s="50" t="str">
        <f>VLOOKUP(B49,Riders!$A$2:$G$153,7,FALSE)</f>
        <v>Elite</v>
      </c>
      <c r="F49" s="50">
        <v>0</v>
      </c>
      <c r="G49" s="53">
        <f>IFERROR(VLOOKUP(B49,'Stge1 Points'!$B$3:$E$34,4,FALSE),0)</f>
        <v>17</v>
      </c>
      <c r="H49" s="53">
        <f>IFERROR(VLOOKUP(B49,'Stge2 Points'!$B$3:$E$32,4,FALSE),0)</f>
        <v>0</v>
      </c>
      <c r="I49" s="53">
        <f>IFERROR(VLOOKUP(B49,'Stge3 Points'!$B$3:$E$31,4,FALSE),0)</f>
        <v>0</v>
      </c>
      <c r="J49" s="54">
        <f>SUM(F49:I49)</f>
        <v>17</v>
      </c>
    </row>
    <row r="50" spans="1:10" s="68" customFormat="1" x14ac:dyDescent="0.25">
      <c r="A50" s="51">
        <v>48</v>
      </c>
      <c r="B50" s="72">
        <v>223</v>
      </c>
      <c r="C50" s="52" t="str">
        <f>VLOOKUP(B50,Riders!$A$2:$F$65,6,FALSE)</f>
        <v>Alexandra, O'DEA</v>
      </c>
      <c r="D50" s="52" t="str">
        <f>VLOOKUP(B50,Riders!$A$2:$F$65,3,FALSE)</f>
        <v>Koiled PetBarn A</v>
      </c>
      <c r="E50" s="50" t="str">
        <f>VLOOKUP(B50,Riders!$A$2:$G$153,7,FALSE)</f>
        <v>U23</v>
      </c>
      <c r="F50" s="50">
        <v>7</v>
      </c>
      <c r="G50" s="53">
        <f>IFERROR(VLOOKUP(B50,'Stge1 Points'!$B$3:$E$34,4,FALSE),0)</f>
        <v>0</v>
      </c>
      <c r="H50" s="53">
        <f>IFERROR(VLOOKUP(B50,'Stge2 Points'!$B$3:$E$32,4,FALSE),0)</f>
        <v>0</v>
      </c>
      <c r="I50" s="53">
        <f>IFERROR(VLOOKUP(B50,'Stge3 Points'!$B$3:$E$31,4,FALSE),0)</f>
        <v>0</v>
      </c>
      <c r="J50" s="54">
        <f>SUM(F50:I50)</f>
        <v>7</v>
      </c>
    </row>
    <row r="51" spans="1:10" s="68" customFormat="1" x14ac:dyDescent="0.25">
      <c r="A51" s="51">
        <v>49</v>
      </c>
      <c r="B51" s="71">
        <v>240</v>
      </c>
      <c r="C51" s="52" t="str">
        <f>VLOOKUP(B51,Riders!$A$2:$F$65,6,FALSE)</f>
        <v>Tanya, MANGOLD</v>
      </c>
      <c r="D51" s="52" t="str">
        <f>VLOOKUP(B51,Riders!$A$2:$F$65,3,FALSE)</f>
        <v>Koiled PetBarn B</v>
      </c>
      <c r="E51" s="50" t="str">
        <f>VLOOKUP(B51,Riders!$A$2:$G$153,7,FALSE)</f>
        <v>Master</v>
      </c>
      <c r="F51" s="50">
        <v>5</v>
      </c>
      <c r="G51" s="53">
        <f>IFERROR(VLOOKUP(B51,'Stge1 Points'!$B$3:$E$34,4,FALSE),0)</f>
        <v>0</v>
      </c>
      <c r="H51" s="53">
        <f>IFERROR(VLOOKUP(B51,'Stge2 Points'!$B$3:$E$32,4,FALSE),0)</f>
        <v>0</v>
      </c>
      <c r="I51" s="53">
        <f>IFERROR(VLOOKUP(B51,'Stge3 Points'!$B$3:$E$31,4,FALSE),0)</f>
        <v>0</v>
      </c>
      <c r="J51" s="54">
        <f>SUM(F51:I51)</f>
        <v>5</v>
      </c>
    </row>
    <row r="52" spans="1:10" x14ac:dyDescent="0.25">
      <c r="A52" s="51">
        <v>50</v>
      </c>
      <c r="B52" s="71">
        <v>246</v>
      </c>
      <c r="C52" s="52" t="str">
        <f>VLOOKUP(B52,Riders!$A$2:$F$65,6,FALSE)</f>
        <v>Sharon, DEL VECCHIO</v>
      </c>
      <c r="D52" s="52" t="str">
        <f>VLOOKUP(B52,Riders!$A$2:$F$65,3,FALSE)</f>
        <v>Harcourts-UQCC</v>
      </c>
      <c r="E52" s="50" t="str">
        <f>VLOOKUP(B52,Riders!$A$2:$G$153,7,FALSE)</f>
        <v>Elite</v>
      </c>
      <c r="F52" s="50">
        <v>2</v>
      </c>
      <c r="G52" s="53">
        <f>IFERROR(VLOOKUP(B52,'Stge1 Points'!$B$3:$E$34,4,FALSE),0)</f>
        <v>0</v>
      </c>
      <c r="H52" s="53">
        <f>IFERROR(VLOOKUP(B52,'Stge2 Points'!$B$3:$E$32,4,FALSE),0)</f>
        <v>0</v>
      </c>
      <c r="I52" s="53">
        <f>IFERROR(VLOOKUP(B52,'Stge3 Points'!$B$3:$E$31,4,FALSE),0)</f>
        <v>0</v>
      </c>
      <c r="J52" s="54">
        <f>SUM(F52:I52)</f>
        <v>2</v>
      </c>
    </row>
  </sheetData>
  <sortState ref="B3:J52">
    <sortCondition descending="1" ref="J3:J52"/>
  </sortState>
  <mergeCells count="1">
    <mergeCell ref="A1:J1"/>
  </mergeCells>
  <pageMargins left="0.25" right="0.25" top="0.75" bottom="0.75" header="0.3" footer="0.3"/>
  <pageSetup paperSize="9" scale="78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1" max="1" width="5.42578125" style="39" customWidth="1"/>
    <col min="2" max="2" width="5.140625" style="39" bestFit="1" customWidth="1"/>
    <col min="3" max="3" width="20.5703125" style="39" customWidth="1"/>
    <col min="4" max="4" width="52" style="39" customWidth="1"/>
    <col min="5" max="5" width="9.28515625" style="9" bestFit="1" customWidth="1"/>
    <col min="6" max="7" width="6.28515625" style="39" customWidth="1"/>
    <col min="8" max="8" width="6.28515625" style="68" customWidth="1"/>
    <col min="9" max="16384" width="9.140625" style="39"/>
  </cols>
  <sheetData>
    <row r="1" spans="1:9" ht="18.75" x14ac:dyDescent="0.3">
      <c r="A1" s="80" t="s">
        <v>188</v>
      </c>
      <c r="B1" s="80"/>
      <c r="C1" s="80"/>
      <c r="D1" s="80"/>
      <c r="E1" s="80"/>
      <c r="F1" s="80"/>
      <c r="G1" s="80"/>
      <c r="H1" s="80"/>
      <c r="I1" s="80"/>
    </row>
    <row r="2" spans="1:9" ht="30" customHeight="1" x14ac:dyDescent="0.25">
      <c r="A2" s="49" t="s">
        <v>135</v>
      </c>
      <c r="B2" s="49" t="s">
        <v>136</v>
      </c>
      <c r="C2" s="49" t="s">
        <v>133</v>
      </c>
      <c r="D2" s="49" t="s">
        <v>2</v>
      </c>
      <c r="E2" s="49" t="s">
        <v>189</v>
      </c>
      <c r="F2" s="49" t="s">
        <v>190</v>
      </c>
      <c r="G2" s="49" t="s">
        <v>192</v>
      </c>
      <c r="H2" s="49" t="s">
        <v>191</v>
      </c>
      <c r="I2" s="49" t="s">
        <v>0</v>
      </c>
    </row>
    <row r="3" spans="1:9" x14ac:dyDescent="0.25">
      <c r="A3" s="51">
        <v>1</v>
      </c>
      <c r="B3" s="30">
        <v>261</v>
      </c>
      <c r="C3" s="30" t="s">
        <v>143</v>
      </c>
      <c r="D3" s="30" t="s">
        <v>132</v>
      </c>
      <c r="E3" s="34">
        <v>382</v>
      </c>
      <c r="F3" s="53">
        <v>38</v>
      </c>
      <c r="G3" s="53">
        <v>38</v>
      </c>
      <c r="H3" s="53">
        <v>80</v>
      </c>
      <c r="I3" s="54">
        <v>538</v>
      </c>
    </row>
    <row r="4" spans="1:9" x14ac:dyDescent="0.25">
      <c r="A4" s="51">
        <v>2</v>
      </c>
      <c r="B4" s="30">
        <v>258</v>
      </c>
      <c r="C4" s="30" t="s">
        <v>146</v>
      </c>
      <c r="D4" s="30" t="s">
        <v>132</v>
      </c>
      <c r="E4" s="34">
        <v>282</v>
      </c>
      <c r="F4" s="53">
        <v>60</v>
      </c>
      <c r="G4" s="53">
        <v>33</v>
      </c>
      <c r="H4" s="53">
        <v>60</v>
      </c>
      <c r="I4" s="54">
        <v>435</v>
      </c>
    </row>
    <row r="5" spans="1:9" x14ac:dyDescent="0.25">
      <c r="A5" s="51">
        <v>3</v>
      </c>
      <c r="B5" s="30">
        <v>257</v>
      </c>
      <c r="C5" s="30" t="s">
        <v>145</v>
      </c>
      <c r="D5" s="30" t="s">
        <v>132</v>
      </c>
      <c r="E5" s="34">
        <v>87</v>
      </c>
      <c r="F5" s="53">
        <v>30</v>
      </c>
      <c r="G5" s="53">
        <v>50</v>
      </c>
      <c r="H5" s="53">
        <v>34</v>
      </c>
      <c r="I5" s="54">
        <v>201</v>
      </c>
    </row>
    <row r="6" spans="1:9" x14ac:dyDescent="0.25">
      <c r="A6" s="51">
        <v>4</v>
      </c>
      <c r="B6" s="30">
        <v>247</v>
      </c>
      <c r="C6" s="30" t="s">
        <v>176</v>
      </c>
      <c r="D6" s="30" t="s">
        <v>131</v>
      </c>
      <c r="E6" s="34">
        <v>96</v>
      </c>
      <c r="F6" s="53">
        <v>40</v>
      </c>
      <c r="G6" s="53">
        <v>15</v>
      </c>
      <c r="H6" s="53">
        <v>27</v>
      </c>
      <c r="I6" s="54">
        <v>178</v>
      </c>
    </row>
    <row r="7" spans="1:9" x14ac:dyDescent="0.25">
      <c r="A7" s="51">
        <v>5</v>
      </c>
      <c r="B7" s="30">
        <v>259</v>
      </c>
      <c r="C7" s="30" t="s">
        <v>144</v>
      </c>
      <c r="D7" s="30" t="s">
        <v>132</v>
      </c>
      <c r="E7" s="34">
        <v>149</v>
      </c>
      <c r="F7" s="53">
        <v>0</v>
      </c>
      <c r="G7" s="53">
        <v>0</v>
      </c>
      <c r="H7" s="53">
        <v>0</v>
      </c>
      <c r="I7" s="54">
        <v>149</v>
      </c>
    </row>
    <row r="8" spans="1:9" s="68" customFormat="1" x14ac:dyDescent="0.25">
      <c r="A8" s="51">
        <v>6</v>
      </c>
      <c r="B8" s="30">
        <v>244</v>
      </c>
      <c r="C8" s="30" t="s">
        <v>160</v>
      </c>
      <c r="D8" s="30" t="s">
        <v>131</v>
      </c>
      <c r="E8" s="34">
        <v>38</v>
      </c>
      <c r="F8" s="53">
        <v>19</v>
      </c>
      <c r="G8" s="53">
        <v>12</v>
      </c>
      <c r="H8" s="53">
        <v>20</v>
      </c>
      <c r="I8" s="54">
        <v>89</v>
      </c>
    </row>
    <row r="9" spans="1:9" s="68" customFormat="1" x14ac:dyDescent="0.25">
      <c r="A9" s="51">
        <v>7</v>
      </c>
      <c r="B9" s="30">
        <v>205</v>
      </c>
      <c r="C9" s="30" t="s">
        <v>174</v>
      </c>
      <c r="D9" s="30" t="s">
        <v>126</v>
      </c>
      <c r="E9" s="34">
        <v>52</v>
      </c>
      <c r="F9" s="53">
        <v>0</v>
      </c>
      <c r="G9" s="53">
        <v>0</v>
      </c>
      <c r="H9" s="53">
        <v>0</v>
      </c>
      <c r="I9" s="54">
        <v>52</v>
      </c>
    </row>
    <row r="10" spans="1:9" x14ac:dyDescent="0.25">
      <c r="A10" s="51">
        <v>8</v>
      </c>
      <c r="B10" s="30">
        <v>223</v>
      </c>
      <c r="C10" s="30" t="s">
        <v>161</v>
      </c>
      <c r="D10" s="30" t="s">
        <v>128</v>
      </c>
      <c r="E10" s="34">
        <v>7</v>
      </c>
      <c r="F10" s="53">
        <v>0</v>
      </c>
      <c r="G10" s="53">
        <v>0</v>
      </c>
      <c r="H10" s="53">
        <v>0</v>
      </c>
      <c r="I10" s="54">
        <v>7</v>
      </c>
    </row>
    <row r="11" spans="1:9" x14ac:dyDescent="0.25">
      <c r="A11" s="66"/>
    </row>
  </sheetData>
  <mergeCells count="1">
    <mergeCell ref="A1:I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110" zoomScaleNormal="100" zoomScaleSheetLayoutView="110" workbookViewId="0">
      <selection sqref="A1:I1"/>
    </sheetView>
  </sheetViews>
  <sheetFormatPr defaultRowHeight="15" x14ac:dyDescent="0.25"/>
  <cols>
    <col min="1" max="1" width="5.5703125" style="65" customWidth="1"/>
    <col min="2" max="2" width="5.140625" style="39" bestFit="1" customWidth="1"/>
    <col min="3" max="3" width="23.85546875" style="39" bestFit="1" customWidth="1"/>
    <col min="4" max="4" width="44" style="39" customWidth="1"/>
    <col min="5" max="5" width="9.140625" style="9" customWidth="1"/>
    <col min="6" max="6" width="7.5703125" style="39" customWidth="1"/>
    <col min="7" max="7" width="7.5703125" style="68" customWidth="1"/>
    <col min="8" max="8" width="7.5703125" style="39" customWidth="1"/>
    <col min="9" max="9" width="5.85546875" style="39" customWidth="1"/>
    <col min="10" max="16384" width="9.140625" style="39"/>
  </cols>
  <sheetData>
    <row r="1" spans="1:9" ht="18.75" x14ac:dyDescent="0.3">
      <c r="A1" s="80" t="s">
        <v>193</v>
      </c>
      <c r="B1" s="80"/>
      <c r="C1" s="80"/>
      <c r="D1" s="80"/>
      <c r="E1" s="80"/>
      <c r="F1" s="80"/>
      <c r="G1" s="80"/>
      <c r="H1" s="80"/>
      <c r="I1" s="80"/>
    </row>
    <row r="2" spans="1:9" ht="45" x14ac:dyDescent="0.25">
      <c r="A2" s="49" t="s">
        <v>135</v>
      </c>
      <c r="B2" s="49" t="s">
        <v>136</v>
      </c>
      <c r="C2" s="49" t="s">
        <v>133</v>
      </c>
      <c r="D2" s="49" t="s">
        <v>2</v>
      </c>
      <c r="E2" s="49" t="s">
        <v>189</v>
      </c>
      <c r="F2" s="49" t="s">
        <v>190</v>
      </c>
      <c r="G2" s="49" t="s">
        <v>192</v>
      </c>
      <c r="H2" s="49" t="s">
        <v>191</v>
      </c>
      <c r="I2" s="49" t="s">
        <v>0</v>
      </c>
    </row>
    <row r="3" spans="1:9" x14ac:dyDescent="0.25">
      <c r="A3" s="51">
        <v>1</v>
      </c>
      <c r="B3" s="30">
        <v>206</v>
      </c>
      <c r="C3" s="30" t="s">
        <v>185</v>
      </c>
      <c r="D3" s="78" t="s">
        <v>126</v>
      </c>
      <c r="E3" s="34">
        <v>145</v>
      </c>
      <c r="F3" s="53">
        <v>80</v>
      </c>
      <c r="G3" s="53">
        <v>40</v>
      </c>
      <c r="H3" s="53">
        <v>100</v>
      </c>
      <c r="I3" s="54">
        <v>365</v>
      </c>
    </row>
    <row r="4" spans="1:9" x14ac:dyDescent="0.25">
      <c r="A4" s="51">
        <v>2</v>
      </c>
      <c r="B4" s="30">
        <v>228</v>
      </c>
      <c r="C4" s="30" t="s">
        <v>184</v>
      </c>
      <c r="D4" s="78" t="s">
        <v>129</v>
      </c>
      <c r="E4" s="34">
        <v>172</v>
      </c>
      <c r="F4" s="53">
        <v>42</v>
      </c>
      <c r="G4" s="53">
        <v>29</v>
      </c>
      <c r="H4" s="53">
        <v>39</v>
      </c>
      <c r="I4" s="54">
        <v>282</v>
      </c>
    </row>
    <row r="5" spans="1:9" x14ac:dyDescent="0.25">
      <c r="A5" s="51">
        <v>3</v>
      </c>
      <c r="B5" s="30">
        <v>214</v>
      </c>
      <c r="C5" s="30" t="s">
        <v>152</v>
      </c>
      <c r="D5" s="78" t="s">
        <v>127</v>
      </c>
      <c r="E5" s="34">
        <v>174</v>
      </c>
      <c r="F5" s="53">
        <v>32</v>
      </c>
      <c r="G5" s="53">
        <v>36</v>
      </c>
      <c r="H5" s="53">
        <v>31</v>
      </c>
      <c r="I5" s="54">
        <v>273</v>
      </c>
    </row>
    <row r="6" spans="1:9" x14ac:dyDescent="0.25">
      <c r="A6" s="51">
        <v>4</v>
      </c>
      <c r="B6" s="30">
        <v>210</v>
      </c>
      <c r="C6" s="30" t="s">
        <v>148</v>
      </c>
      <c r="D6" s="78" t="s">
        <v>127</v>
      </c>
      <c r="E6" s="34">
        <v>144</v>
      </c>
      <c r="F6" s="53">
        <v>33</v>
      </c>
      <c r="G6" s="53">
        <v>34</v>
      </c>
      <c r="H6" s="53">
        <v>42</v>
      </c>
      <c r="I6" s="54">
        <v>253</v>
      </c>
    </row>
    <row r="7" spans="1:9" x14ac:dyDescent="0.25">
      <c r="A7" s="51">
        <v>5</v>
      </c>
      <c r="B7" s="30">
        <v>213</v>
      </c>
      <c r="C7" s="30" t="s">
        <v>155</v>
      </c>
      <c r="D7" s="78" t="s">
        <v>127</v>
      </c>
      <c r="E7" s="34">
        <v>153</v>
      </c>
      <c r="F7" s="53">
        <v>25</v>
      </c>
      <c r="G7" s="53">
        <v>18</v>
      </c>
      <c r="H7" s="53">
        <v>29</v>
      </c>
      <c r="I7" s="54">
        <v>225</v>
      </c>
    </row>
    <row r="8" spans="1:9" x14ac:dyDescent="0.25">
      <c r="A8" s="51">
        <v>6</v>
      </c>
      <c r="B8" s="30">
        <v>220</v>
      </c>
      <c r="C8" s="30" t="s">
        <v>175</v>
      </c>
      <c r="D8" s="78" t="s">
        <v>128</v>
      </c>
      <c r="E8" s="34">
        <v>119</v>
      </c>
      <c r="F8" s="53">
        <v>37</v>
      </c>
      <c r="G8" s="53">
        <v>26</v>
      </c>
      <c r="H8" s="53">
        <v>35</v>
      </c>
      <c r="I8" s="54">
        <v>217</v>
      </c>
    </row>
    <row r="9" spans="1:9" x14ac:dyDescent="0.25">
      <c r="A9" s="51">
        <v>7</v>
      </c>
      <c r="B9" s="30">
        <v>212</v>
      </c>
      <c r="C9" s="30" t="s">
        <v>149</v>
      </c>
      <c r="D9" s="78" t="s">
        <v>127</v>
      </c>
      <c r="E9" s="34">
        <v>207</v>
      </c>
      <c r="F9" s="53">
        <v>0</v>
      </c>
      <c r="G9" s="53">
        <v>0</v>
      </c>
      <c r="H9" s="53">
        <v>0</v>
      </c>
      <c r="I9" s="54">
        <v>207</v>
      </c>
    </row>
    <row r="10" spans="1:9" x14ac:dyDescent="0.25">
      <c r="A10" s="51">
        <v>8</v>
      </c>
      <c r="B10" s="30">
        <v>202</v>
      </c>
      <c r="C10" s="30" t="s">
        <v>153</v>
      </c>
      <c r="D10" s="78" t="s">
        <v>126</v>
      </c>
      <c r="E10" s="34">
        <v>135</v>
      </c>
      <c r="F10" s="53">
        <v>24</v>
      </c>
      <c r="G10" s="53">
        <v>21</v>
      </c>
      <c r="H10" s="53">
        <v>21</v>
      </c>
      <c r="I10" s="54">
        <v>201</v>
      </c>
    </row>
    <row r="11" spans="1:9" x14ac:dyDescent="0.25">
      <c r="A11" s="51">
        <v>9</v>
      </c>
      <c r="B11" s="30">
        <v>225</v>
      </c>
      <c r="C11" s="30" t="s">
        <v>159</v>
      </c>
      <c r="D11" s="78" t="s">
        <v>129</v>
      </c>
      <c r="E11" s="34">
        <v>103</v>
      </c>
      <c r="F11" s="53">
        <v>22</v>
      </c>
      <c r="G11" s="53">
        <v>22</v>
      </c>
      <c r="H11" s="53">
        <v>26</v>
      </c>
      <c r="I11" s="54">
        <v>173</v>
      </c>
    </row>
    <row r="12" spans="1:9" x14ac:dyDescent="0.25">
      <c r="A12" s="51">
        <v>10</v>
      </c>
      <c r="B12" s="30">
        <v>229</v>
      </c>
      <c r="C12" s="30" t="s">
        <v>150</v>
      </c>
      <c r="D12" s="78" t="s">
        <v>129</v>
      </c>
      <c r="E12" s="34">
        <v>157</v>
      </c>
      <c r="F12" s="53">
        <v>0</v>
      </c>
      <c r="G12" s="53">
        <v>0</v>
      </c>
      <c r="H12" s="53">
        <v>0</v>
      </c>
      <c r="I12" s="54">
        <v>157</v>
      </c>
    </row>
    <row r="13" spans="1:9" x14ac:dyDescent="0.25">
      <c r="A13" s="51">
        <v>11</v>
      </c>
      <c r="B13" s="30">
        <v>219</v>
      </c>
      <c r="C13" s="30" t="s">
        <v>147</v>
      </c>
      <c r="D13" s="78" t="s">
        <v>128</v>
      </c>
      <c r="E13" s="34">
        <v>145</v>
      </c>
      <c r="F13" s="53">
        <v>0</v>
      </c>
      <c r="G13" s="53">
        <v>0</v>
      </c>
      <c r="H13" s="53">
        <v>0</v>
      </c>
      <c r="I13" s="54">
        <v>145</v>
      </c>
    </row>
    <row r="14" spans="1:9" x14ac:dyDescent="0.25">
      <c r="A14" s="51">
        <v>12</v>
      </c>
      <c r="B14" s="30">
        <v>222</v>
      </c>
      <c r="C14" s="30" t="s">
        <v>151</v>
      </c>
      <c r="D14" s="78" t="s">
        <v>128</v>
      </c>
      <c r="E14" s="34">
        <v>119</v>
      </c>
      <c r="F14" s="53">
        <v>0</v>
      </c>
      <c r="G14" s="53">
        <v>0</v>
      </c>
      <c r="H14" s="53">
        <v>0</v>
      </c>
      <c r="I14" s="54">
        <v>119</v>
      </c>
    </row>
    <row r="15" spans="1:9" x14ac:dyDescent="0.25">
      <c r="A15" s="51">
        <v>13</v>
      </c>
      <c r="B15" s="30">
        <v>218</v>
      </c>
      <c r="C15" s="30" t="s">
        <v>187</v>
      </c>
      <c r="D15" s="78" t="s">
        <v>128</v>
      </c>
      <c r="E15" s="34">
        <v>20</v>
      </c>
      <c r="F15" s="53">
        <v>26</v>
      </c>
      <c r="G15" s="53">
        <v>20</v>
      </c>
      <c r="H15" s="53">
        <v>23</v>
      </c>
      <c r="I15" s="54">
        <v>89</v>
      </c>
    </row>
    <row r="16" spans="1:9" x14ac:dyDescent="0.25">
      <c r="A16" s="51">
        <v>14</v>
      </c>
      <c r="B16" s="30">
        <v>233</v>
      </c>
      <c r="C16" s="30" t="s">
        <v>154</v>
      </c>
      <c r="D16" s="78" t="s">
        <v>130</v>
      </c>
      <c r="E16" s="34">
        <v>87</v>
      </c>
      <c r="F16" s="53">
        <v>0</v>
      </c>
      <c r="G16" s="53">
        <v>0</v>
      </c>
      <c r="H16" s="53">
        <v>0</v>
      </c>
      <c r="I16" s="54">
        <v>87</v>
      </c>
    </row>
    <row r="17" spans="1:9" x14ac:dyDescent="0.25">
      <c r="A17" s="51">
        <v>15</v>
      </c>
      <c r="B17" s="30">
        <v>253</v>
      </c>
      <c r="C17" s="30" t="s">
        <v>158</v>
      </c>
      <c r="D17" s="78" t="s">
        <v>12</v>
      </c>
      <c r="E17" s="34">
        <v>72</v>
      </c>
      <c r="F17" s="53">
        <v>0</v>
      </c>
      <c r="G17" s="53">
        <v>0</v>
      </c>
      <c r="H17" s="53">
        <v>0</v>
      </c>
      <c r="I17" s="54">
        <v>72</v>
      </c>
    </row>
    <row r="18" spans="1:9" x14ac:dyDescent="0.25">
      <c r="A18" s="51">
        <v>16</v>
      </c>
      <c r="B18" s="30">
        <v>217</v>
      </c>
      <c r="C18" s="30" t="s">
        <v>157</v>
      </c>
      <c r="D18" s="78" t="s">
        <v>128</v>
      </c>
      <c r="E18" s="34">
        <v>43</v>
      </c>
      <c r="F18" s="53">
        <v>0</v>
      </c>
      <c r="G18" s="53">
        <v>0</v>
      </c>
      <c r="H18" s="53">
        <v>0</v>
      </c>
      <c r="I18" s="54">
        <v>43</v>
      </c>
    </row>
    <row r="19" spans="1:9" x14ac:dyDescent="0.25">
      <c r="A19" s="51">
        <v>17</v>
      </c>
      <c r="B19" s="30">
        <v>248</v>
      </c>
      <c r="C19" s="30" t="s">
        <v>156</v>
      </c>
      <c r="D19" s="78" t="s">
        <v>131</v>
      </c>
      <c r="E19" s="34">
        <v>39</v>
      </c>
      <c r="F19" s="34">
        <v>0</v>
      </c>
      <c r="G19" s="34">
        <v>0</v>
      </c>
      <c r="H19" s="34">
        <v>0</v>
      </c>
      <c r="I19" s="54">
        <v>39</v>
      </c>
    </row>
    <row r="20" spans="1:9" x14ac:dyDescent="0.25">
      <c r="A20" s="51">
        <v>18</v>
      </c>
      <c r="B20" s="30">
        <v>254</v>
      </c>
      <c r="C20" s="30" t="s">
        <v>163</v>
      </c>
      <c r="D20" s="78" t="s">
        <v>12</v>
      </c>
      <c r="E20" s="34">
        <v>30</v>
      </c>
      <c r="F20" s="34">
        <v>0</v>
      </c>
      <c r="G20" s="34">
        <v>0</v>
      </c>
      <c r="H20" s="34">
        <v>0</v>
      </c>
      <c r="I20" s="54">
        <v>30</v>
      </c>
    </row>
    <row r="21" spans="1:9" x14ac:dyDescent="0.25">
      <c r="A21" s="51">
        <v>19</v>
      </c>
      <c r="B21" s="30">
        <v>224</v>
      </c>
      <c r="C21" s="30" t="s">
        <v>186</v>
      </c>
      <c r="D21" s="78" t="s">
        <v>128</v>
      </c>
      <c r="E21" s="34">
        <v>28</v>
      </c>
      <c r="F21" s="34">
        <v>0</v>
      </c>
      <c r="G21" s="34">
        <v>0</v>
      </c>
      <c r="H21" s="34">
        <v>0</v>
      </c>
      <c r="I21" s="79">
        <v>28</v>
      </c>
    </row>
    <row r="22" spans="1:9" x14ac:dyDescent="0.25">
      <c r="A22" s="51">
        <v>20</v>
      </c>
      <c r="B22" s="30">
        <v>237</v>
      </c>
      <c r="C22" s="30" t="s">
        <v>162</v>
      </c>
      <c r="D22" s="78" t="s">
        <v>130</v>
      </c>
      <c r="E22" s="34">
        <v>21</v>
      </c>
      <c r="F22" s="34">
        <v>0</v>
      </c>
      <c r="G22" s="34">
        <v>0</v>
      </c>
      <c r="H22" s="34">
        <v>0</v>
      </c>
      <c r="I22" s="79">
        <v>21</v>
      </c>
    </row>
    <row r="23" spans="1:9" x14ac:dyDescent="0.25">
      <c r="A23" s="51">
        <v>21</v>
      </c>
      <c r="B23" s="30">
        <v>235</v>
      </c>
      <c r="C23" s="30" t="s">
        <v>203</v>
      </c>
      <c r="D23" s="30" t="s">
        <v>130</v>
      </c>
      <c r="E23" s="34">
        <v>0</v>
      </c>
      <c r="F23" s="34">
        <v>18</v>
      </c>
      <c r="G23" s="34">
        <v>0</v>
      </c>
      <c r="H23" s="34">
        <v>0</v>
      </c>
      <c r="I23" s="79">
        <v>18</v>
      </c>
    </row>
    <row r="24" spans="1:9" x14ac:dyDescent="0.25">
      <c r="A24" s="51">
        <v>22</v>
      </c>
      <c r="B24" s="30">
        <v>240</v>
      </c>
      <c r="C24" s="30" t="s">
        <v>164</v>
      </c>
      <c r="D24" s="30" t="s">
        <v>130</v>
      </c>
      <c r="E24" s="34">
        <v>5</v>
      </c>
      <c r="F24" s="34">
        <v>0</v>
      </c>
      <c r="G24" s="34">
        <v>0</v>
      </c>
      <c r="H24" s="34">
        <v>0</v>
      </c>
      <c r="I24" s="79">
        <v>5</v>
      </c>
    </row>
  </sheetData>
  <mergeCells count="1">
    <mergeCell ref="A1:I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Normal="100" zoomScaleSheetLayoutView="100" workbookViewId="0">
      <selection sqref="A1:H1"/>
    </sheetView>
  </sheetViews>
  <sheetFormatPr defaultRowHeight="15" x14ac:dyDescent="0.25"/>
  <cols>
    <col min="1" max="2" width="4.85546875" bestFit="1" customWidth="1"/>
    <col min="3" max="3" width="27" customWidth="1"/>
    <col min="4" max="4" width="45.7109375" customWidth="1"/>
    <col min="5" max="5" width="9.28515625" customWidth="1"/>
    <col min="6" max="6" width="7.42578125" style="68" customWidth="1"/>
    <col min="7" max="7" width="7.42578125" customWidth="1"/>
    <col min="8" max="8" width="5.42578125" bestFit="1" customWidth="1"/>
  </cols>
  <sheetData>
    <row r="1" spans="1:8" ht="18.75" x14ac:dyDescent="0.3">
      <c r="A1" s="80" t="s">
        <v>194</v>
      </c>
      <c r="B1" s="80"/>
      <c r="C1" s="80"/>
      <c r="D1" s="80"/>
      <c r="E1" s="80"/>
      <c r="F1" s="80"/>
      <c r="G1" s="80"/>
      <c r="H1" s="80"/>
    </row>
    <row r="2" spans="1:8" ht="30.75" customHeight="1" x14ac:dyDescent="0.25">
      <c r="A2" s="60" t="s">
        <v>137</v>
      </c>
      <c r="B2" s="60" t="s">
        <v>136</v>
      </c>
      <c r="C2" s="60" t="s">
        <v>133</v>
      </c>
      <c r="D2" s="60" t="s">
        <v>2</v>
      </c>
      <c r="E2" s="49" t="s">
        <v>189</v>
      </c>
      <c r="F2" s="49" t="s">
        <v>192</v>
      </c>
      <c r="G2" s="49" t="s">
        <v>191</v>
      </c>
      <c r="H2" s="59" t="s">
        <v>0</v>
      </c>
    </row>
    <row r="3" spans="1:8" x14ac:dyDescent="0.25">
      <c r="A3" s="51">
        <v>1</v>
      </c>
      <c r="B3" s="53">
        <v>261</v>
      </c>
      <c r="C3" s="58" t="str">
        <f>VLOOKUP(B3,Riders!$A$2:$F$69,6,FALSE)</f>
        <v>Emily, ROPER</v>
      </c>
      <c r="D3" s="58" t="str">
        <f>VLOOKUP(B3,Riders!$A$2:$F$69,3,FALSE)</f>
        <v>Brisbane Camperland</v>
      </c>
      <c r="E3" s="53">
        <v>180</v>
      </c>
      <c r="F3" s="53">
        <v>3</v>
      </c>
      <c r="G3" s="53">
        <v>20</v>
      </c>
      <c r="H3" s="53">
        <f>SUM(E3:G3)</f>
        <v>203</v>
      </c>
    </row>
    <row r="4" spans="1:8" s="68" customFormat="1" x14ac:dyDescent="0.25">
      <c r="A4" s="51">
        <v>2</v>
      </c>
      <c r="B4" s="53">
        <v>206</v>
      </c>
      <c r="C4" s="58" t="str">
        <f>VLOOKUP(B4,Riders!$A$2:$F$69,6,FALSE)</f>
        <v>Ruth, CORSET</v>
      </c>
      <c r="D4" s="58" t="str">
        <f>VLOOKUP(B4,Riders!$A$2:$F$69,3,FALSE)</f>
        <v>Procella Sports p/b Jumbo Interactive</v>
      </c>
      <c r="E4" s="53">
        <v>65</v>
      </c>
      <c r="F4" s="53">
        <v>12</v>
      </c>
      <c r="G4" s="53">
        <v>15</v>
      </c>
      <c r="H4" s="53">
        <f>SUM(E4:G4)</f>
        <v>92</v>
      </c>
    </row>
    <row r="5" spans="1:8" s="68" customFormat="1" x14ac:dyDescent="0.25">
      <c r="A5" s="51">
        <v>3</v>
      </c>
      <c r="B5" s="53">
        <v>219</v>
      </c>
      <c r="C5" s="58" t="str">
        <f>VLOOKUP(B5,Riders!$A$2:$F$69,6,FALSE)</f>
        <v>Faye, GOODYEAR</v>
      </c>
      <c r="D5" s="58" t="str">
        <f>VLOOKUP(B5,Riders!$A$2:$F$69,3,FALSE)</f>
        <v>Koiled PetBarn A</v>
      </c>
      <c r="E5" s="53">
        <v>75</v>
      </c>
      <c r="F5" s="53"/>
      <c r="G5" s="53"/>
      <c r="H5" s="53">
        <f>SUM(E5:G5)</f>
        <v>75</v>
      </c>
    </row>
    <row r="6" spans="1:8" x14ac:dyDescent="0.25">
      <c r="A6" s="51">
        <v>4</v>
      </c>
      <c r="B6" s="53">
        <v>260</v>
      </c>
      <c r="C6" s="58" t="str">
        <f>VLOOKUP(B6,Riders!$A$2:$F$69,6,FALSE)</f>
        <v>Lucy, KENNEDY</v>
      </c>
      <c r="D6" s="58" t="str">
        <f>VLOOKUP(B6,Riders!$A$2:$F$69,3,FALSE)</f>
        <v>Brisbane Camperland</v>
      </c>
      <c r="E6" s="53">
        <v>40</v>
      </c>
      <c r="F6" s="53">
        <v>10</v>
      </c>
      <c r="G6" s="53">
        <v>10</v>
      </c>
      <c r="H6" s="53">
        <f>SUM(E6:G6)</f>
        <v>60</v>
      </c>
    </row>
    <row r="7" spans="1:8" s="68" customFormat="1" x14ac:dyDescent="0.25">
      <c r="A7" s="51">
        <v>5</v>
      </c>
      <c r="B7" s="53">
        <v>221</v>
      </c>
      <c r="C7" s="58" t="str">
        <f>VLOOKUP(B7,Riders!$A$2:$F$69,6,FALSE)</f>
        <v>Holly, RANSON</v>
      </c>
      <c r="D7" s="58" t="str">
        <f>VLOOKUP(B7,Riders!$A$2:$F$69,3,FALSE)</f>
        <v>Koiled PetBarn A</v>
      </c>
      <c r="E7" s="53">
        <v>32</v>
      </c>
      <c r="F7" s="53">
        <v>25</v>
      </c>
      <c r="G7" s="53"/>
      <c r="H7" s="53">
        <f>SUM(E7:G7)</f>
        <v>57</v>
      </c>
    </row>
    <row r="8" spans="1:8" x14ac:dyDescent="0.25">
      <c r="A8" s="51">
        <v>6</v>
      </c>
      <c r="B8" s="53">
        <v>258</v>
      </c>
      <c r="C8" s="58" t="str">
        <f>VLOOKUP(B8,Riders!$A$2:$F$69,6,FALSE)</f>
        <v>Jessica, PRATT</v>
      </c>
      <c r="D8" s="58" t="str">
        <f>VLOOKUP(B8,Riders!$A$2:$F$69,3,FALSE)</f>
        <v>Brisbane Camperland</v>
      </c>
      <c r="E8" s="53">
        <v>38</v>
      </c>
      <c r="F8" s="53">
        <v>3</v>
      </c>
      <c r="G8" s="53">
        <v>12</v>
      </c>
      <c r="H8" s="53">
        <f>SUM(E8:G8)</f>
        <v>53</v>
      </c>
    </row>
    <row r="9" spans="1:8" s="68" customFormat="1" x14ac:dyDescent="0.25">
      <c r="A9" s="51">
        <v>7</v>
      </c>
      <c r="B9" s="53">
        <v>226</v>
      </c>
      <c r="C9" s="58" t="str">
        <f>VLOOKUP(B9,Riders!$A$2:$F$69,6,FALSE)</f>
        <v>Kirrily, TUTT</v>
      </c>
      <c r="D9" s="58" t="str">
        <f>VLOOKUP(B9,Riders!$A$2:$F$69,3,FALSE)</f>
        <v>Data#3 Cisco p/b Scody</v>
      </c>
      <c r="E9" s="53">
        <v>37</v>
      </c>
      <c r="F9" s="53">
        <v>10</v>
      </c>
      <c r="G9" s="53">
        <v>3</v>
      </c>
      <c r="H9" s="53">
        <f>SUM(E9:G9)</f>
        <v>50</v>
      </c>
    </row>
    <row r="10" spans="1:8" x14ac:dyDescent="0.25">
      <c r="A10" s="51">
        <v>7</v>
      </c>
      <c r="B10" s="53">
        <v>210</v>
      </c>
      <c r="C10" s="58" t="str">
        <f>VLOOKUP(B10,Riders!$A$2:$F$69,6,FALSE)</f>
        <v>Nicky, ROLLS</v>
      </c>
      <c r="D10" s="58" t="str">
        <f>VLOOKUP(B10,Riders!$A$2:$F$69,3,FALSE)</f>
        <v>Galibier Partners Elite Women's Cycling Team</v>
      </c>
      <c r="E10" s="53">
        <v>32</v>
      </c>
      <c r="F10" s="53">
        <v>3</v>
      </c>
      <c r="G10" s="53">
        <v>15</v>
      </c>
      <c r="H10" s="53">
        <f>SUM(E10:G10)</f>
        <v>50</v>
      </c>
    </row>
    <row r="11" spans="1:8" s="39" customFormat="1" x14ac:dyDescent="0.25">
      <c r="A11" s="51">
        <v>9</v>
      </c>
      <c r="B11" s="53">
        <v>257</v>
      </c>
      <c r="C11" s="58" t="str">
        <f>VLOOKUP(B11,Riders!$A$2:$F$69,6,FALSE)</f>
        <v>Kristina, CLONAN</v>
      </c>
      <c r="D11" s="58" t="str">
        <f>VLOOKUP(B11,Riders!$A$2:$F$69,3,FALSE)</f>
        <v>Brisbane Camperland</v>
      </c>
      <c r="E11" s="53">
        <v>31</v>
      </c>
      <c r="F11" s="53">
        <v>15</v>
      </c>
      <c r="G11" s="53"/>
      <c r="H11" s="53">
        <f>SUM(E11:G11)</f>
        <v>46</v>
      </c>
    </row>
    <row r="12" spans="1:8" s="39" customFormat="1" x14ac:dyDescent="0.25">
      <c r="A12" s="51">
        <v>10</v>
      </c>
      <c r="B12" s="53">
        <v>220</v>
      </c>
      <c r="C12" s="58" t="str">
        <f>VLOOKUP(B12,Riders!$A$2:$F$69,6,FALSE)</f>
        <v>Catriona, NEWELL</v>
      </c>
      <c r="D12" s="58" t="str">
        <f>VLOOKUP(B12,Riders!$A$2:$F$69,3,FALSE)</f>
        <v>Koiled PetBarn A</v>
      </c>
      <c r="E12" s="53">
        <v>40</v>
      </c>
      <c r="F12" s="53"/>
      <c r="G12" s="53"/>
      <c r="H12" s="53">
        <f>SUM(E12:G12)</f>
        <v>40</v>
      </c>
    </row>
    <row r="13" spans="1:8" s="68" customFormat="1" x14ac:dyDescent="0.25">
      <c r="A13" s="51">
        <v>11</v>
      </c>
      <c r="B13" s="53">
        <v>250</v>
      </c>
      <c r="C13" s="58" t="str">
        <f>VLOOKUP(B13,Riders!$A$2:$F$69,6,FALSE)</f>
        <v>Louise, BETTS</v>
      </c>
      <c r="D13" s="58" t="str">
        <f>VLOOKUP(B13,Riders!$A$2:$F$69,3,FALSE)</f>
        <v>Campos Cycling Team</v>
      </c>
      <c r="E13" s="53">
        <v>18</v>
      </c>
      <c r="F13" s="53"/>
      <c r="G13" s="53"/>
      <c r="H13" s="53">
        <f>SUM(E13:G13)</f>
        <v>18</v>
      </c>
    </row>
    <row r="14" spans="1:8" s="68" customFormat="1" x14ac:dyDescent="0.25">
      <c r="A14" s="51">
        <v>11</v>
      </c>
      <c r="B14" s="53">
        <v>201</v>
      </c>
      <c r="C14" s="58" t="str">
        <f>VLOOKUP(B14,Riders!$A$2:$F$69,6,FALSE)</f>
        <v>Amy, SCHRAMM</v>
      </c>
      <c r="D14" s="58" t="str">
        <f>VLOOKUP(B14,Riders!$A$2:$F$69,3,FALSE)</f>
        <v>Procella Sports p/b Jumbo Interactive</v>
      </c>
      <c r="E14" s="53">
        <v>3</v>
      </c>
      <c r="F14" s="53"/>
      <c r="G14" s="53">
        <v>15</v>
      </c>
      <c r="H14" s="53">
        <f>SUM(E14:G14)</f>
        <v>18</v>
      </c>
    </row>
    <row r="15" spans="1:8" s="39" customFormat="1" x14ac:dyDescent="0.25">
      <c r="A15" s="51">
        <v>13</v>
      </c>
      <c r="B15" s="53">
        <v>214</v>
      </c>
      <c r="C15" s="58" t="str">
        <f>VLOOKUP(B15,Riders!$A$2:$F$69,6,FALSE)</f>
        <v>Carmen, BARNEY</v>
      </c>
      <c r="D15" s="58" t="str">
        <f>VLOOKUP(B15,Riders!$A$2:$F$69,3,FALSE)</f>
        <v>Galibier Partners Elite Women's Cycling Team</v>
      </c>
      <c r="E15" s="53">
        <v>16</v>
      </c>
      <c r="F15" s="53"/>
      <c r="G15" s="53"/>
      <c r="H15" s="53">
        <f>SUM(E15:G15)</f>
        <v>16</v>
      </c>
    </row>
    <row r="16" spans="1:8" s="39" customFormat="1" x14ac:dyDescent="0.25">
      <c r="A16" s="51">
        <v>14</v>
      </c>
      <c r="B16" s="53">
        <v>251</v>
      </c>
      <c r="C16" s="58" t="str">
        <f>VLOOKUP(B16,Riders!$A$2:$F$69,6,FALSE)</f>
        <v>Jess, LARGE</v>
      </c>
      <c r="D16" s="58" t="str">
        <f>VLOOKUP(B16,Riders!$A$2:$F$69,3,FALSE)</f>
        <v>Campos Cycling Team</v>
      </c>
      <c r="E16" s="53">
        <v>15</v>
      </c>
      <c r="F16" s="53"/>
      <c r="G16" s="53"/>
      <c r="H16" s="53">
        <f>SUM(E16:G16)</f>
        <v>15</v>
      </c>
    </row>
    <row r="17" spans="1:8" s="68" customFormat="1" x14ac:dyDescent="0.25">
      <c r="A17" s="51">
        <v>14</v>
      </c>
      <c r="B17" s="53">
        <v>249</v>
      </c>
      <c r="C17" s="58" t="str">
        <f>VLOOKUP(B17,Riders!$A$2:$F$69,6,FALSE)</f>
        <v>Jasmin, HURIKINO</v>
      </c>
      <c r="D17" s="58" t="str">
        <f>VLOOKUP(B17,Riders!$A$2:$F$69,3,FALSE)</f>
        <v>Campos Cycling Team</v>
      </c>
      <c r="E17" s="53">
        <v>0</v>
      </c>
      <c r="F17" s="53">
        <v>15</v>
      </c>
      <c r="G17" s="53"/>
      <c r="H17" s="53">
        <f>SUM(E17:G17)</f>
        <v>15</v>
      </c>
    </row>
    <row r="18" spans="1:8" s="68" customFormat="1" x14ac:dyDescent="0.25">
      <c r="A18" s="51">
        <v>14</v>
      </c>
      <c r="B18" s="53">
        <v>248</v>
      </c>
      <c r="C18" s="58" t="str">
        <f>VLOOKUP(B18,Riders!$A$2:$F$69,6,FALSE)</f>
        <v>Jessica, TOGHILL</v>
      </c>
      <c r="D18" s="58" t="str">
        <f>VLOOKUP(B18,Riders!$A$2:$F$69,3,FALSE)</f>
        <v>Harcourts-UQCC</v>
      </c>
      <c r="E18" s="53">
        <v>15</v>
      </c>
      <c r="F18" s="53"/>
      <c r="G18" s="53"/>
      <c r="H18" s="53">
        <f>SUM(E18:G18)</f>
        <v>15</v>
      </c>
    </row>
    <row r="19" spans="1:8" s="68" customFormat="1" x14ac:dyDescent="0.25">
      <c r="A19" s="51">
        <v>14</v>
      </c>
      <c r="B19" s="53">
        <v>202</v>
      </c>
      <c r="C19" s="58" t="str">
        <f>VLOOKUP(B19,Riders!$A$2:$F$69,6,FALSE)</f>
        <v>Chevonne, ARROWSMITH</v>
      </c>
      <c r="D19" s="58" t="str">
        <f>VLOOKUP(B19,Riders!$A$2:$F$69,3,FALSE)</f>
        <v>Procella Sports p/b Jumbo Interactive</v>
      </c>
      <c r="E19" s="53">
        <v>15</v>
      </c>
      <c r="F19" s="53"/>
      <c r="G19" s="53"/>
      <c r="H19" s="53">
        <f>SUM(E19:G19)</f>
        <v>15</v>
      </c>
    </row>
    <row r="20" spans="1:8" s="68" customFormat="1" x14ac:dyDescent="0.25">
      <c r="A20" s="51">
        <v>18</v>
      </c>
      <c r="B20" s="53">
        <v>243</v>
      </c>
      <c r="C20" s="58" t="str">
        <f>VLOOKUP(B20,Riders!$A$2:$F$69,6,FALSE)</f>
        <v>Anna, BECK</v>
      </c>
      <c r="D20" s="58" t="str">
        <f>VLOOKUP(B20,Riders!$A$2:$F$69,3,FALSE)</f>
        <v>Harcourts-UQCC</v>
      </c>
      <c r="E20" s="53">
        <v>13</v>
      </c>
      <c r="F20" s="53"/>
      <c r="G20" s="53"/>
      <c r="H20" s="53">
        <f>SUM(E20:G20)</f>
        <v>13</v>
      </c>
    </row>
    <row r="21" spans="1:8" s="68" customFormat="1" x14ac:dyDescent="0.25">
      <c r="A21" s="51">
        <v>19</v>
      </c>
      <c r="B21" s="53">
        <v>204</v>
      </c>
      <c r="C21" s="58" t="str">
        <f>VLOOKUP(B21,Riders!$A$2:$F$69,6,FALSE)</f>
        <v>Alix, EVERTON</v>
      </c>
      <c r="D21" s="58" t="str">
        <f>VLOOKUP(B21,Riders!$A$2:$F$69,3,FALSE)</f>
        <v>Procella Sports p/b Jumbo Interactive</v>
      </c>
      <c r="E21" s="53">
        <v>6</v>
      </c>
      <c r="F21" s="53">
        <v>6</v>
      </c>
      <c r="G21" s="53"/>
      <c r="H21" s="53">
        <f>SUM(E21:G21)</f>
        <v>12</v>
      </c>
    </row>
    <row r="22" spans="1:8" s="68" customFormat="1" x14ac:dyDescent="0.25">
      <c r="A22" s="51">
        <v>20</v>
      </c>
      <c r="B22" s="53">
        <v>192</v>
      </c>
      <c r="C22" s="58" t="str">
        <f>VLOOKUP(B22,Riders!$A$2:$F$69,6,FALSE)</f>
        <v>Tahlia, PASKIN</v>
      </c>
      <c r="D22" s="58" t="str">
        <f>VLOOKUP(B22,Riders!$A$2:$F$69,3,FALSE)</f>
        <v>Harcourts-UQCC (GUEST RIDER)</v>
      </c>
      <c r="E22" s="53">
        <v>10</v>
      </c>
      <c r="F22" s="53"/>
      <c r="G22" s="53"/>
      <c r="H22" s="53">
        <f>SUM(E22:G22)</f>
        <v>10</v>
      </c>
    </row>
    <row r="23" spans="1:8" s="68" customFormat="1" x14ac:dyDescent="0.25">
      <c r="A23" s="51">
        <v>21</v>
      </c>
      <c r="B23" s="53">
        <v>212</v>
      </c>
      <c r="C23" s="58" t="str">
        <f>VLOOKUP(B23,Riders!$A$2:$F$69,6,FALSE)</f>
        <v>Melissa, OOSTENBROOK</v>
      </c>
      <c r="D23" s="58" t="str">
        <f>VLOOKUP(B23,Riders!$A$2:$F$69,3,FALSE)</f>
        <v>Galibier Partners Elite Women's Cycling Team</v>
      </c>
      <c r="E23" s="53">
        <v>9</v>
      </c>
      <c r="F23" s="53"/>
      <c r="G23" s="53"/>
      <c r="H23" s="53">
        <f>SUM(E23:G23)</f>
        <v>9</v>
      </c>
    </row>
    <row r="24" spans="1:8" s="68" customFormat="1" x14ac:dyDescent="0.25">
      <c r="A24" s="51">
        <v>22</v>
      </c>
      <c r="B24" s="53">
        <v>233</v>
      </c>
      <c r="C24" s="58" t="str">
        <f>VLOOKUP(B24,Riders!$A$2:$F$69,6,FALSE)</f>
        <v>Vickie, BURR</v>
      </c>
      <c r="D24" s="58" t="str">
        <f>VLOOKUP(B24,Riders!$A$2:$F$69,3,FALSE)</f>
        <v>Koiled PetBarn B</v>
      </c>
      <c r="E24" s="53">
        <v>6</v>
      </c>
      <c r="F24" s="53"/>
      <c r="G24" s="53"/>
      <c r="H24" s="53">
        <f>SUM(E24:G24)</f>
        <v>6</v>
      </c>
    </row>
    <row r="25" spans="1:8" s="68" customFormat="1" x14ac:dyDescent="0.25">
      <c r="A25" s="51">
        <v>22</v>
      </c>
      <c r="B25" s="53">
        <v>213</v>
      </c>
      <c r="C25" s="58" t="str">
        <f>VLOOKUP(B25,Riders!$A$2:$F$69,6,FALSE)</f>
        <v>Lynda, BROWN</v>
      </c>
      <c r="D25" s="58" t="str">
        <f>VLOOKUP(B25,Riders!$A$2:$F$69,3,FALSE)</f>
        <v>Galibier Partners Elite Women's Cycling Team</v>
      </c>
      <c r="E25" s="53">
        <v>6</v>
      </c>
      <c r="F25" s="53"/>
      <c r="G25" s="53"/>
      <c r="H25" s="53">
        <f>SUM(E25:G25)</f>
        <v>6</v>
      </c>
    </row>
    <row r="26" spans="1:8" s="68" customFormat="1" x14ac:dyDescent="0.25">
      <c r="A26" s="51">
        <v>24</v>
      </c>
      <c r="B26" s="53">
        <v>236</v>
      </c>
      <c r="C26" s="58" t="str">
        <f>VLOOKUP(B26,Riders!$A$2:$F$69,6,FALSE)</f>
        <v>Simone, LONGDEN</v>
      </c>
      <c r="D26" s="58" t="str">
        <f>VLOOKUP(B26,Riders!$A$2:$F$69,3,FALSE)</f>
        <v>Koiled PetBarn B</v>
      </c>
      <c r="E26" s="53">
        <v>3</v>
      </c>
      <c r="F26" s="53"/>
      <c r="G26" s="53"/>
      <c r="H26" s="53">
        <f>SUM(E26:G26)</f>
        <v>3</v>
      </c>
    </row>
    <row r="27" spans="1:8" x14ac:dyDescent="0.25">
      <c r="A27" s="51">
        <v>24</v>
      </c>
      <c r="B27" s="53">
        <v>191</v>
      </c>
      <c r="C27" s="58" t="str">
        <f>VLOOKUP(B27,Riders!$A$2:$F$69,6,FALSE)</f>
        <v>ELLIOTT, Ashleigh</v>
      </c>
      <c r="D27" s="58" t="str">
        <f>VLOOKUP(B27,Riders!$A$2:$F$69,3,FALSE)</f>
        <v>Brisbane Camperland (GUEST RIDER)</v>
      </c>
      <c r="E27" s="53">
        <v>3</v>
      </c>
      <c r="F27" s="53"/>
      <c r="G27" s="53"/>
      <c r="H27" s="53">
        <f>SUM(E27:G27)</f>
        <v>3</v>
      </c>
    </row>
    <row r="28" spans="1:8" x14ac:dyDescent="0.25">
      <c r="A28" s="55"/>
      <c r="B28" s="55"/>
      <c r="C28" s="55"/>
      <c r="D28" s="55"/>
      <c r="E28" s="55"/>
      <c r="F28" s="56"/>
      <c r="G28" s="56"/>
      <c r="H28" s="57"/>
    </row>
    <row r="29" spans="1:8" x14ac:dyDescent="0.25">
      <c r="A29" s="2"/>
      <c r="B29" s="2"/>
      <c r="C29" s="2"/>
      <c r="D29" s="2"/>
      <c r="E29" s="2"/>
      <c r="F29" s="2"/>
      <c r="G29" s="2"/>
      <c r="H29" s="1"/>
    </row>
    <row r="30" spans="1:8" x14ac:dyDescent="0.25">
      <c r="A30" s="2"/>
      <c r="B30" s="2"/>
      <c r="C30" s="2"/>
      <c r="D30" s="2"/>
      <c r="E30" s="2"/>
      <c r="F30" s="2"/>
      <c r="G30" s="2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</sheetData>
  <sortState ref="B3:H27">
    <sortCondition descending="1" ref="H3:H27"/>
  </sortState>
  <mergeCells count="1">
    <mergeCell ref="A1:H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view="pageBreakPreview" zoomScaleNormal="100" zoomScaleSheetLayoutView="100" workbookViewId="0">
      <selection sqref="A1:G1"/>
    </sheetView>
  </sheetViews>
  <sheetFormatPr defaultRowHeight="15" x14ac:dyDescent="0.25"/>
  <cols>
    <col min="1" max="1" width="3.85546875" bestFit="1" customWidth="1"/>
    <col min="2" max="2" width="8.7109375" bestFit="1" customWidth="1"/>
    <col min="3" max="3" width="22.42578125" customWidth="1"/>
    <col min="4" max="4" width="46.28515625" customWidth="1"/>
    <col min="5" max="5" width="9" customWidth="1"/>
    <col min="6" max="6" width="8.28515625" style="68" customWidth="1"/>
    <col min="7" max="7" width="5.85546875" customWidth="1"/>
  </cols>
  <sheetData>
    <row r="1" spans="1:7" ht="18.75" x14ac:dyDescent="0.3">
      <c r="A1" s="80" t="s">
        <v>195</v>
      </c>
      <c r="B1" s="80"/>
      <c r="C1" s="80"/>
      <c r="D1" s="80"/>
      <c r="E1" s="80"/>
      <c r="F1" s="80"/>
      <c r="G1" s="80"/>
    </row>
    <row r="2" spans="1:7" ht="30.75" customHeight="1" x14ac:dyDescent="0.25">
      <c r="A2" s="60" t="s">
        <v>137</v>
      </c>
      <c r="B2" s="60" t="s">
        <v>136</v>
      </c>
      <c r="C2" s="60" t="s">
        <v>133</v>
      </c>
      <c r="D2" s="60" t="s">
        <v>2</v>
      </c>
      <c r="E2" s="49" t="s">
        <v>189</v>
      </c>
      <c r="F2" s="49" t="s">
        <v>191</v>
      </c>
      <c r="G2" s="59" t="s">
        <v>0</v>
      </c>
    </row>
    <row r="3" spans="1:7" x14ac:dyDescent="0.25">
      <c r="A3" s="51">
        <v>1</v>
      </c>
      <c r="B3" s="53">
        <v>260</v>
      </c>
      <c r="C3" s="58" t="str">
        <f>VLOOKUP(B3,Riders!$A$2:$F$65,6,FALSE)</f>
        <v>Lucy, KENNEDY</v>
      </c>
      <c r="D3" s="58" t="str">
        <f>VLOOKUP(B3,Riders!$A$2:$F$65,3,FALSE)</f>
        <v>Brisbane Camperland</v>
      </c>
      <c r="E3" s="53">
        <v>170</v>
      </c>
      <c r="F3" s="53">
        <v>38</v>
      </c>
      <c r="G3" s="53">
        <f>SUM(E3:F3)</f>
        <v>208</v>
      </c>
    </row>
    <row r="4" spans="1:7" x14ac:dyDescent="0.25">
      <c r="A4" s="51">
        <v>2</v>
      </c>
      <c r="B4" s="53">
        <v>258</v>
      </c>
      <c r="C4" s="58" t="str">
        <f>VLOOKUP(B4,Riders!$A$2:$F$65,6,FALSE)</f>
        <v>Jessica, PRATT</v>
      </c>
      <c r="D4" s="58" t="str">
        <f>VLOOKUP(B4,Riders!$A$2:$F$65,3,FALSE)</f>
        <v>Brisbane Camperland</v>
      </c>
      <c r="E4" s="53">
        <v>72</v>
      </c>
      <c r="F4" s="53">
        <v>12</v>
      </c>
      <c r="G4" s="53">
        <f>SUM(E4:F4)</f>
        <v>84</v>
      </c>
    </row>
    <row r="5" spans="1:7" x14ac:dyDescent="0.25">
      <c r="A5" s="51">
        <v>3</v>
      </c>
      <c r="B5" s="53">
        <v>261</v>
      </c>
      <c r="C5" s="58" t="str">
        <f>VLOOKUP(B5,Riders!$A$2:$F$65,6,FALSE)</f>
        <v>Emily, ROPER</v>
      </c>
      <c r="D5" s="58" t="str">
        <f>VLOOKUP(B5,Riders!$A$2:$F$65,3,FALSE)</f>
        <v>Brisbane Camperland</v>
      </c>
      <c r="E5" s="53">
        <v>72</v>
      </c>
      <c r="F5" s="53"/>
      <c r="G5" s="53">
        <f>SUM(E5:F5)</f>
        <v>72</v>
      </c>
    </row>
    <row r="6" spans="1:7" s="68" customFormat="1" x14ac:dyDescent="0.25">
      <c r="A6" s="51">
        <v>4</v>
      </c>
      <c r="B6" s="53">
        <v>220</v>
      </c>
      <c r="C6" s="58" t="str">
        <f>VLOOKUP(B6,Riders!$A$2:$F$65,6,FALSE)</f>
        <v>Catriona, NEWELL</v>
      </c>
      <c r="D6" s="58" t="str">
        <f>VLOOKUP(B6,Riders!$A$2:$F$65,3,FALSE)</f>
        <v>Koiled PetBarn A</v>
      </c>
      <c r="E6" s="53">
        <v>42</v>
      </c>
      <c r="F6" s="53">
        <v>12</v>
      </c>
      <c r="G6" s="53">
        <f>SUM(E6:F6)</f>
        <v>54</v>
      </c>
    </row>
    <row r="7" spans="1:7" x14ac:dyDescent="0.25">
      <c r="A7" s="51">
        <v>5</v>
      </c>
      <c r="B7" s="53">
        <v>206</v>
      </c>
      <c r="C7" s="58" t="str">
        <f>VLOOKUP(B7,Riders!$A$2:$F$65,6,FALSE)</f>
        <v>Ruth, CORSET</v>
      </c>
      <c r="D7" s="58" t="str">
        <f>VLOOKUP(B7,Riders!$A$2:$F$65,3,FALSE)</f>
        <v>Procella Sports p/b Jumbo Interactive</v>
      </c>
      <c r="E7" s="53">
        <v>32</v>
      </c>
      <c r="F7" s="53">
        <v>20</v>
      </c>
      <c r="G7" s="53">
        <f>SUM(E7:F7)</f>
        <v>52</v>
      </c>
    </row>
    <row r="8" spans="1:7" s="39" customFormat="1" x14ac:dyDescent="0.25">
      <c r="A8" s="51">
        <v>6</v>
      </c>
      <c r="B8" s="53">
        <v>226</v>
      </c>
      <c r="C8" s="58" t="str">
        <f>VLOOKUP(B8,Riders!$A$2:$F$65,6,FALSE)</f>
        <v>Kirrily, TUTT</v>
      </c>
      <c r="D8" s="58" t="str">
        <f>VLOOKUP(B8,Riders!$A$2:$F$65,3,FALSE)</f>
        <v>Data#3 Cisco p/b Scody</v>
      </c>
      <c r="E8" s="53">
        <v>50</v>
      </c>
      <c r="F8" s="53"/>
      <c r="G8" s="53">
        <f>SUM(E8:F8)</f>
        <v>50</v>
      </c>
    </row>
    <row r="9" spans="1:7" s="68" customFormat="1" x14ac:dyDescent="0.25">
      <c r="A9" s="51">
        <v>7</v>
      </c>
      <c r="B9" s="53">
        <v>203</v>
      </c>
      <c r="C9" s="58" t="str">
        <f>VLOOKUP(B9,Riders!$A$2:$F$65,6,FALSE)</f>
        <v>Michaela, MURRAY</v>
      </c>
      <c r="D9" s="58" t="str">
        <f>VLOOKUP(B9,Riders!$A$2:$F$65,3,FALSE)</f>
        <v>Procella Sports p/b Jumbo Interactive</v>
      </c>
      <c r="E9" s="53">
        <v>44</v>
      </c>
      <c r="F9" s="53"/>
      <c r="G9" s="53">
        <f>SUM(E9:F9)</f>
        <v>44</v>
      </c>
    </row>
    <row r="10" spans="1:7" s="68" customFormat="1" x14ac:dyDescent="0.25">
      <c r="A10" s="51">
        <v>8</v>
      </c>
      <c r="B10" s="53">
        <v>204</v>
      </c>
      <c r="C10" s="58" t="str">
        <f>VLOOKUP(B10,Riders!$A$2:$F$65,6,FALSE)</f>
        <v>Alix, EVERTON</v>
      </c>
      <c r="D10" s="58" t="str">
        <f>VLOOKUP(B10,Riders!$A$2:$F$65,3,FALSE)</f>
        <v>Procella Sports p/b Jumbo Interactive</v>
      </c>
      <c r="E10" s="53">
        <v>30</v>
      </c>
      <c r="F10" s="53"/>
      <c r="G10" s="53">
        <f>SUM(E10:F10)</f>
        <v>30</v>
      </c>
    </row>
    <row r="11" spans="1:7" s="68" customFormat="1" x14ac:dyDescent="0.25">
      <c r="A11" s="51">
        <v>8</v>
      </c>
      <c r="B11" s="53">
        <v>201</v>
      </c>
      <c r="C11" s="58" t="str">
        <f>VLOOKUP(B11,Riders!$A$2:$F$65,6,FALSE)</f>
        <v>Amy, SCHRAMM</v>
      </c>
      <c r="D11" s="58" t="str">
        <f>VLOOKUP(B11,Riders!$A$2:$F$65,3,FALSE)</f>
        <v>Procella Sports p/b Jumbo Interactive</v>
      </c>
      <c r="E11" s="53"/>
      <c r="F11" s="53">
        <v>30</v>
      </c>
      <c r="G11" s="53">
        <f>SUM(E11:F11)</f>
        <v>30</v>
      </c>
    </row>
    <row r="12" spans="1:7" s="68" customFormat="1" x14ac:dyDescent="0.25">
      <c r="A12" s="51">
        <v>10</v>
      </c>
      <c r="B12" s="53">
        <v>244</v>
      </c>
      <c r="C12" s="58" t="str">
        <f>VLOOKUP(B12,Riders!$A$2:$F$65,6,FALSE)</f>
        <v>Melanie, PARKER</v>
      </c>
      <c r="D12" s="58" t="str">
        <f>VLOOKUP(B12,Riders!$A$2:$F$65,3,FALSE)</f>
        <v>Harcourts-UQCC</v>
      </c>
      <c r="E12" s="53"/>
      <c r="F12" s="53">
        <v>20</v>
      </c>
      <c r="G12" s="53">
        <f>SUM(E12:F12)</f>
        <v>20</v>
      </c>
    </row>
    <row r="13" spans="1:7" s="68" customFormat="1" x14ac:dyDescent="0.25">
      <c r="A13" s="51">
        <v>11</v>
      </c>
      <c r="B13" s="53">
        <v>213</v>
      </c>
      <c r="C13" s="58" t="str">
        <f>VLOOKUP(B13,Riders!$A$2:$F$65,6,FALSE)</f>
        <v>Lynda, BROWN</v>
      </c>
      <c r="D13" s="58" t="str">
        <f>VLOOKUP(B13,Riders!$A$2:$F$65,3,FALSE)</f>
        <v>Galibier Partners Elite Women's Cycling Team</v>
      </c>
      <c r="E13" s="53">
        <v>12</v>
      </c>
      <c r="F13" s="53"/>
      <c r="G13" s="53">
        <f>SUM(E13:F13)</f>
        <v>12</v>
      </c>
    </row>
    <row r="14" spans="1:7" s="68" customFormat="1" x14ac:dyDescent="0.25">
      <c r="A14" s="51">
        <v>11</v>
      </c>
      <c r="B14" s="53">
        <v>210</v>
      </c>
      <c r="C14" s="58" t="str">
        <f>VLOOKUP(B14,Riders!$A$2:$F$65,6,FALSE)</f>
        <v>Nicky, ROLLS</v>
      </c>
      <c r="D14" s="58" t="str">
        <f>VLOOKUP(B14,Riders!$A$2:$F$65,3,FALSE)</f>
        <v>Galibier Partners Elite Women's Cycling Team</v>
      </c>
      <c r="E14" s="53">
        <v>12</v>
      </c>
      <c r="F14" s="53"/>
      <c r="G14" s="53">
        <f>SUM(E14:F14)</f>
        <v>12</v>
      </c>
    </row>
    <row r="15" spans="1:7" s="68" customFormat="1" x14ac:dyDescent="0.25">
      <c r="A15" s="51">
        <v>13</v>
      </c>
      <c r="B15" s="53">
        <v>243</v>
      </c>
      <c r="C15" s="58" t="str">
        <f>VLOOKUP(B15,Riders!$A$2:$F$65,6,FALSE)</f>
        <v>Anna, BECK</v>
      </c>
      <c r="D15" s="58" t="str">
        <f>VLOOKUP(B15,Riders!$A$2:$F$65,3,FALSE)</f>
        <v>Harcourts-UQCC</v>
      </c>
      <c r="E15" s="53">
        <v>8</v>
      </c>
      <c r="F15" s="53"/>
      <c r="G15" s="53">
        <f>SUM(E15:F15)</f>
        <v>8</v>
      </c>
    </row>
    <row r="16" spans="1:7" s="68" customFormat="1" x14ac:dyDescent="0.25">
      <c r="A16" s="51">
        <v>13</v>
      </c>
      <c r="B16" s="53">
        <v>221</v>
      </c>
      <c r="C16" s="58" t="str">
        <f>VLOOKUP(B16,Riders!$A$2:$F$65,6,FALSE)</f>
        <v>Holly, RANSON</v>
      </c>
      <c r="D16" s="58" t="str">
        <f>VLOOKUP(B16,Riders!$A$2:$F$65,3,FALSE)</f>
        <v>Koiled PetBarn A</v>
      </c>
      <c r="E16" s="53">
        <v>8</v>
      </c>
      <c r="F16" s="53"/>
      <c r="G16" s="53">
        <f>SUM(E16:F16)</f>
        <v>8</v>
      </c>
    </row>
    <row r="17" spans="1:7" s="39" customFormat="1" x14ac:dyDescent="0.25">
      <c r="A17" s="51">
        <v>13</v>
      </c>
      <c r="B17" s="53">
        <v>214</v>
      </c>
      <c r="C17" s="58" t="str">
        <f>VLOOKUP(B17,Riders!$A$2:$F$65,6,FALSE)</f>
        <v>Carmen, BARNEY</v>
      </c>
      <c r="D17" s="58" t="str">
        <f>VLOOKUP(B17,Riders!$A$2:$F$65,3,FALSE)</f>
        <v>Galibier Partners Elite Women's Cycling Team</v>
      </c>
      <c r="E17" s="53">
        <v>8</v>
      </c>
      <c r="F17" s="53"/>
      <c r="G17" s="53">
        <f>SUM(E17:F17)</f>
        <v>8</v>
      </c>
    </row>
    <row r="18" spans="1:7" x14ac:dyDescent="0.25">
      <c r="B18" s="55"/>
      <c r="C18" s="61"/>
      <c r="D18" s="62"/>
      <c r="G18" s="57"/>
    </row>
    <row r="19" spans="1:7" x14ac:dyDescent="0.25">
      <c r="B19" s="5"/>
      <c r="C19" s="3"/>
      <c r="D19" s="3"/>
      <c r="G19" s="4"/>
    </row>
  </sheetData>
  <sortState ref="B3:G17">
    <sortCondition descending="1" ref="G3:G17"/>
  </sortState>
  <mergeCells count="1">
    <mergeCell ref="A1:G1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Stge1 Points</vt:lpstr>
      <vt:lpstr>Stge2 Points</vt:lpstr>
      <vt:lpstr>Stge3 Points</vt:lpstr>
      <vt:lpstr>Weekend Result</vt:lpstr>
      <vt:lpstr>GC</vt:lpstr>
      <vt:lpstr>U23</vt:lpstr>
      <vt:lpstr>Master</vt:lpstr>
      <vt:lpstr>Sprint</vt:lpstr>
      <vt:lpstr>QOM</vt:lpstr>
      <vt:lpstr>Teams</vt:lpstr>
      <vt:lpstr>Startlist</vt:lpstr>
      <vt:lpstr>Riders</vt:lpstr>
      <vt:lpstr>Boxed Numbers</vt:lpstr>
      <vt:lpstr>Transponder Sign out</vt:lpstr>
      <vt:lpstr>'Boxed Numbers'!Print_Area</vt:lpstr>
      <vt:lpstr>QOM!Print_Area</vt:lpstr>
      <vt:lpstr>Sprint!Print_Area</vt:lpstr>
      <vt:lpstr>Teams!Print_Area</vt:lpstr>
      <vt:lpstr>'Transponder Sign out'!Print_Area</vt:lpstr>
      <vt:lpstr>'U23'!Print_Area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Neilh</cp:lastModifiedBy>
  <cp:lastPrinted>2016-09-23T11:49:54Z</cp:lastPrinted>
  <dcterms:created xsi:type="dcterms:W3CDTF">2013-06-03T01:54:18Z</dcterms:created>
  <dcterms:modified xsi:type="dcterms:W3CDTF">2016-09-25T05:49:18Z</dcterms:modified>
</cp:coreProperties>
</file>